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7525e1dc0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b135b2ee969f4a7e"/>
    <x:sheet xmlns:r="http://schemas.openxmlformats.org/officeDocument/2006/relationships" name="Monthly data" sheetId="2" r:id="Rbd3552e47b48493e"/>
    <x:sheet xmlns:r="http://schemas.openxmlformats.org/officeDocument/2006/relationships" name="KPI setup" sheetId="3" r:id="R2751532f4ff54a6a"/>
    <x:sheet xmlns:r="http://schemas.openxmlformats.org/officeDocument/2006/relationships" name="Instructions" sheetId="4" r:id="R57504600e0a44d43"/>
  </x:sheets>
  <x:definedNames>
    <x:definedName name="KPINames">'KPI setup'!$C$9:$C$14</x:definedName>
    <x:definedName name="_xlnm.Print_Area" localSheetId="0">'Dashboard'!$B$2:$O$43</x:definedName>
    <x:definedName name="_xlnm.Print_Area" localSheetId="1">'Monthly data'!$B$2:$H$79</x:definedName>
    <x:definedName name="_xlnm.Print_Area" localSheetId="2">'KPI setup'!$B$2:$F$23</x:definedName>
    <x:definedName name="_xlnm.Print_Area" localSheetId="3">'Instructions'!$B$2:$G$40</x:definedName>
    <x:definedName name="_xlnm.Print_Titles" localSheetId="1">'Monthly data'!$7:$7</x:definedName>
  </x:definedName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 yyyy"/>
    <x:numFmt numFmtId="201" formatCode="#,##0.0;[Red](#,##0.0);0"/>
    <x:numFmt numFmtId="202" formatCode="0.0%"/>
    <x:numFmt numFmtId="203" formatCode="#,##0"/>
    <x:numFmt numFmtId="204" formatCode="0.0&quot; h&quot;"/>
  </x:numFmts>
  <x:fonts count="22">
    <x:font>
      <x:sz val="11"/>
      <x:name val="Carlito"/>
    </x:font>
    <x:font>
      <x:sz val="11"/>
      <x:color rgb="FF102C40"/>
      <x:name val="Aptos"/>
    </x:font>
    <x:font>
      <x:b/>
      <x:sz val="26"/>
      <x:color rgb="FF102C40"/>
      <x:name val="Aptos"/>
    </x:font>
    <x:font>
      <x:sz val="11"/>
      <x:color rgb="FF6F8190"/>
      <x:name val="Aptos"/>
    </x:font>
    <x:font>
      <x:sz val="11"/>
      <x:color rgb="FF286EA6"/>
      <x:name val="Aptos"/>
    </x:font>
    <x:font>
      <x:b/>
      <x:sz val="10"/>
      <x:color rgb="FFFFFFFF"/>
      <x:name val="Aptos"/>
    </x:font>
    <x:font>
      <x:sz val="10"/>
      <x:color rgb="FF286EA6"/>
      <x:name val="Aptos"/>
    </x:font>
    <x:font>
      <x:b/>
      <x:sz val="13"/>
      <x:color rgb="FF102C40"/>
      <x:name val="Aptos"/>
    </x:font>
    <x:font>
      <x:sz val="10"/>
      <x:color rgb="FF6F8190"/>
      <x:name val="Aptos"/>
    </x:font>
    <x:font>
      <x:b/>
      <x:sz val="9"/>
      <x:color rgb="FF6F8190"/>
      <x:name val="Aptos"/>
    </x:font>
    <x:font>
      <x:b/>
      <x:sz val="16"/>
      <x:color rgb="FF286EA6"/>
      <x:name val="Aptos"/>
    </x:font>
    <x:font>
      <x:sz val="9"/>
      <x:color rgb="FF6F8190"/>
      <x:name val="Aptos"/>
    </x:font>
    <x:font>
      <x:b/>
      <x:sz val="11"/>
      <x:color rgb="FF6F8190"/>
      <x:name val="Aptos"/>
    </x:font>
    <x:font>
      <x:b/>
      <x:sz val="23"/>
      <x:color rgb="FF102C40"/>
      <x:name val="Aptos"/>
    </x:font>
    <x:font>
      <x:b/>
      <x:sz val="10"/>
      <x:color rgb="FF6F8190"/>
      <x:name val="Aptos"/>
    </x:font>
    <x:font>
      <x:b/>
      <x:sz val="15"/>
      <x:color rgb="FF102C40"/>
      <x:name val="Aptos"/>
    </x:font>
    <x:font>
      <x:b/>
      <x:sz val="8"/>
      <x:color rgb="FF6F8190"/>
      <x:name val="Aptos"/>
    </x:font>
    <x:font>
      <x:sz val="8"/>
      <x:color rgb="FF6F8190"/>
      <x:name val="Aptos"/>
    </x:font>
    <x:font>
      <x:sz val="12"/>
      <x:color rgb="FF6F8190"/>
      <x:name val="Aptos"/>
    </x:font>
    <x:font>
      <x:b/>
      <x:sz val="10"/>
      <x:color rgb="FF286EA6"/>
      <x:name val="Aptos"/>
    </x:font>
    <x:font>
      <x:b/>
      <x:sz val="14"/>
      <x:color rgb="FF102C40"/>
      <x:name val="Aptos"/>
    </x:font>
    <x:font>
      <x:b/>
      <x:sz val="11"/>
      <x:color rgb="FF102C40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F7F9FC"/>
      </x:patternFill>
    </x:fill>
    <x:fill>
      <x:patternFill patternType="solid">
        <x:fgColor rgb="FFEEF5FD"/>
      </x:patternFill>
    </x:fill>
    <x:fill>
      <x:patternFill patternType="solid">
        <x:fgColor rgb="FF102C40"/>
      </x:patternFill>
    </x:fill>
    <x:fill>
      <x:patternFill patternType="solid">
        <x:fgColor rgb="FFF0F3F6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96">
    <x:xf numFmtId="0" fontId="0" fillId="0" borderId="0" xfId="0"/>
    <x:xf numFmtId="0" fontId="0" fillId="2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8" fillId="2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8" fillId="5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200" fontId="8" fillId="5" borderId="0" xfId="0" applyNumberFormat="1" applyFont="1" applyFill="1" applyBorder="1" applyAlignment="1">
      <x:alignment vertical="center"/>
    </x:xf>
    <x:xf numFmtId="200" fontId="8" fillId="5" borderId="1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1" fontId="4" fillId="3" borderId="1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3" fontId="4" fillId="3" borderId="1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2" fontId="4" fillId="3" borderId="1" xfId="0" applyNumberFormat="1" applyFont="1" applyFill="1" applyBorder="1" applyAlignment="1">
      <x:alignment vertical="center"/>
    </x:xf>
    <x:xf numFmtId="204" fontId="4" fillId="3" borderId="0" xfId="0" applyNumberFormat="1" applyFont="1" applyFill="1" applyBorder="1" applyAlignment="1">
      <x:alignment vertical="center"/>
    </x:xf>
    <x:xf numFmtId="204" fontId="4" fillId="3" borderId="1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0" fontId="9" fillId="2" borderId="1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vertical="center"/>
    </x:xf>
    <x:xf numFmtId="0" fontId="10" fillId="3" borderId="1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/>
    </x:xf>
    <x:xf numFmtId="0" fontId="11" fillId="2" borderId="1" xfId="0" applyNumberFormat="1" applyFont="1" applyFill="1" applyBorder="1" applyAlignment="1">
      <x:alignment vertical="center"/>
    </x:xf>
    <x:xf numFmtId="0" fontId="12" fillId="2" borderId="0" xfId="0" applyNumberFormat="1" applyFont="1" applyFill="1" applyBorder="1" applyAlignment="1">
      <x:alignment vertical="center"/>
    </x:xf>
    <x:xf numFmtId="0" fontId="12" fillId="2" borderId="1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0" fontId="12" fillId="6" borderId="0" xfId="0" applyNumberFormat="1" applyFont="1" applyFill="1" applyBorder="1" applyAlignment="1">
      <x:alignment vertical="center"/>
    </x:xf>
    <x:xf numFmtId="0" fontId="12" fillId="6" borderId="1" xfId="0" applyNumberFormat="1" applyFont="1" applyFill="1" applyBorder="1" applyAlignment="1">
      <x:alignment vertical="center"/>
    </x:xf>
    <x:xf numFmtId="0" fontId="13" fillId="6" borderId="0" xfId="0" applyNumberFormat="1" applyFont="1" applyFill="1" applyBorder="1" applyAlignment="1">
      <x:alignment vertical="center"/>
    </x:xf>
    <x:xf numFmtId="0" fontId="13" fillId="6" borderId="1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8" fillId="6" borderId="1" xfId="0" applyNumberFormat="1" applyFont="1" applyFill="1" applyBorder="1" applyAlignment="1">
      <x:alignment vertical="center"/>
    </x:xf>
    <x:xf numFmtId="0" fontId="14" fillId="6" borderId="0" xfId="0" applyNumberFormat="1" applyFont="1" applyFill="1" applyBorder="1" applyAlignment="1">
      <x:alignment vertical="center"/>
    </x:xf>
    <x:xf numFmtId="0" fontId="14" fillId="6" borderId="1" xfId="0" applyNumberFormat="1" applyFont="1" applyFill="1" applyBorder="1" applyAlignment="1">
      <x:alignment vertical="center"/>
    </x:xf>
    <x:xf numFmtId="0" fontId="15" fillId="2" borderId="0" xfId="0" applyNumberFormat="1" applyFont="1" applyFill="1" applyBorder="1" applyAlignment="1">
      <x:alignment vertical="center"/>
    </x:xf>
    <x:xf numFmtId="0" fontId="15" fillId="2" borderId="1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8" fillId="2" borderId="1" xfId="0" applyNumberFormat="1" applyFont="1" applyFill="1" applyBorder="1" applyAlignment="1">
      <x:alignment vertical="center" wrapText="1"/>
    </x:xf>
    <x:xf numFmtId="0" fontId="16" fillId="2" borderId="0" xfId="0" applyNumberFormat="1" applyFont="1" applyFill="1" applyBorder="1" applyAlignment="1">
      <x:alignment vertical="center"/>
    </x:xf>
    <x:xf numFmtId="0" fontId="17" fillId="2" borderId="0" xfId="0" applyNumberFormat="1" applyFont="1" applyFill="1" applyBorder="1" applyAlignment="1">
      <x:alignment vertical="center"/>
    </x:xf>
    <x:xf numFmtId="200" fontId="17" fillId="2" borderId="0" xfId="0" applyNumberFormat="1" applyFont="1" applyFill="1" applyBorder="1" applyAlignment="1">
      <x:alignment vertical="center"/>
    </x:xf>
    <x:xf numFmtId="0" fontId="16" fillId="2" borderId="1" xfId="0" applyNumberFormat="1" applyFont="1" applyFill="1" applyBorder="1" applyAlignment="1">
      <x:alignment vertical="center"/>
    </x:xf>
    <x:xf numFmtId="0" fontId="17" fillId="2" borderId="1" xfId="0" applyNumberFormat="1" applyFont="1" applyFill="1" applyBorder="1" applyAlignment="1">
      <x:alignment vertical="center"/>
    </x:xf>
    <x:xf numFmtId="200" fontId="17" fillId="2" borderId="1" xfId="0" applyNumberFormat="1" applyFont="1" applyFill="1" applyBorder="1" applyAlignment="1">
      <x:alignment vertical="center"/>
    </x:xf>
    <x:xf numFmtId="0" fontId="17" fillId="2" borderId="0" xfId="0" applyNumberFormat="1" applyFont="1" applyFill="1" applyBorder="1" applyAlignment="1">
      <x:alignment vertical="center" wrapText="1"/>
    </x:xf>
    <x:xf numFmtId="0" fontId="17" fillId="2" borderId="1" xfId="0" applyNumberFormat="1" applyFont="1" applyFill="1" applyBorder="1" applyAlignment="1">
      <x:alignment vertical="center" wrapText="1"/>
    </x:xf>
    <x:xf numFmtId="0" fontId="18" fillId="2" borderId="0" xfId="0" applyNumberFormat="1" applyFont="1" applyFill="1" applyBorder="1" applyAlignment="1">
      <x:alignment vertical="center"/>
    </x:xf>
    <x:xf numFmtId="0" fontId="18" fillId="2" borderId="1" xfId="0" applyNumberFormat="1" applyFont="1" applyFill="1" applyBorder="1" applyAlignment="1">
      <x:alignment vertical="center"/>
    </x:xf>
    <x:xf numFmtId="0" fontId="18" fillId="2" borderId="0" xfId="0" applyNumberFormat="1" applyFont="1" applyFill="1" applyBorder="1" applyAlignment="1">
      <x:alignment vertical="center" wrapText="1"/>
    </x:xf>
    <x:xf numFmtId="0" fontId="18" fillId="2" borderId="1" xfId="0" applyNumberFormat="1" applyFont="1" applyFill="1" applyBorder="1" applyAlignment="1">
      <x:alignment vertical="center" wrapText="1"/>
    </x:xf>
    <x:xf numFmtId="0" fontId="19" fillId="2" borderId="0" xfId="0" applyNumberFormat="1" applyFont="1" applyFill="1" applyBorder="1" applyAlignment="1">
      <x:alignment vertical="center"/>
    </x:xf>
    <x:xf numFmtId="0" fontId="19" fillId="2" borderId="1" xfId="0" applyNumberFormat="1" applyFont="1" applyFill="1" applyBorder="1" applyAlignment="1">
      <x:alignment vertical="center"/>
    </x:xf>
    <x:xf numFmtId="0" fontId="20" fillId="2" borderId="0" xfId="0" applyNumberFormat="1" applyFont="1" applyFill="1" applyBorder="1" applyAlignment="1">
      <x:alignment vertical="center"/>
    </x:xf>
    <x:xf numFmtId="0" fontId="20" fillId="2" borderId="1" xfId="0" applyNumberFormat="1" applyFont="1" applyFill="1" applyBorder="1" applyAlignment="1">
      <x:alignment vertical="center"/>
    </x:xf>
    <x:xf numFmtId="0" fontId="21" fillId="2" borderId="0" xfId="0" applyNumberFormat="1" applyFont="1" applyFill="1" applyBorder="1" applyAlignment="1">
      <x:alignment vertical="center"/>
    </x:xf>
    <x:xf numFmtId="0" fontId="21" fillId="2" borderId="1" xfId="0" applyNumberFormat="1" applyFont="1" applyFill="1" applyBorder="1" applyAlignment="1">
      <x:alignment vertical="center"/>
    </x:xf>
    <x:xf numFmtId="0" fontId="21" fillId="2" borderId="0" xfId="0" applyNumberFormat="1" applyFont="1" applyFill="1" applyBorder="1" applyAlignment="1">
      <x:alignment vertical="center" wrapText="1"/>
    </x:xf>
    <x:xf numFmtId="0" fontId="21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9">
    <x:dxf>
      <x:font>
        <x:color rgb="FFA23E3E"/>
      </x:font>
      <x:fill>
        <x:patternFill patternType="solid">
          <x:bgColor rgb="FFFCE9E9"/>
        </x:patternFill>
      </x:fill>
    </x:dxf>
    <x:dxf>
      <x:numFmt numFmtId="202" formatCode="0.0%"/>
    </x:dxf>
    <x:dxf>
      <x:numFmt numFmtId="203" formatCode="#,##0"/>
    </x:dxf>
    <x:dxf>
      <x:numFmt numFmtId="203" formatCode="#,##0"/>
    </x:dxf>
    <x:dxf>
      <x:numFmt numFmtId="204" formatCode="0.0&quot; h&quot;"/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534512262467c" /><Relationship Type="http://schemas.openxmlformats.org/officeDocument/2006/relationships/theme" Target="/xl/theme/theme1.xml" Id="Re510c45aed4a4501" /><Relationship Type="http://schemas.openxmlformats.org/officeDocument/2006/relationships/sharedStrings" Target="/xl/sharedStrings.xml" Id="Rae3b596dceb7428d" /><Relationship Type="http://schemas.openxmlformats.org/officeDocument/2006/relationships/worksheet" Target="/xl/worksheets/sheet1.xml" Id="Rb135b2ee969f4a7e" /><Relationship Type="http://schemas.openxmlformats.org/officeDocument/2006/relationships/worksheet" Target="/xl/worksheets/sheet2.xml" Id="Rbd3552e47b48493e" /><Relationship Type="http://schemas.openxmlformats.org/officeDocument/2006/relationships/worksheet" Target="/xl/worksheets/sheet3.xml" Id="R2751532f4ff54a6a" /><Relationship Type="http://schemas.openxmlformats.org/officeDocument/2006/relationships/worksheet" Target="/xl/worksheets/sheet4.xml" Id="R57504600e0a44d4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4e00bc7f8f747a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Actual and target</a:t>
            </a:r>
          </a:p>
        </c:rich>
      </c:tx>
      <c:overlay val="0"/>
    </c:title>
    <c:autoTitleDeleted val="0"/>
    <c:view3D/>
    <c:plotArea>
      <c:layout/>
      <c:barChart>
        <c:barDir val="col"/>
        <c:grouping val="clustered"/>
        <c:varyColors val="0"/>
        <c:ser>
          <c:idx val="0"/>
          <c:order val="0"/>
          <c:tx>
            <c:v>Actual</c:v>
          </c:tx>
          <c:cat>
            <c:strRef>
              <c:f>'Dashboard'!$B$59:$B$70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'Dashboard'!$C$59:$C$70</c:f>
              <c:numCache>
                <c:formatCode>0.0</c:formatCode>
                <c:ptCount val="12"/>
                <c:pt idx="0">
                  <c:v>18000</c:v>
                </c:pt>
                <c:pt idx="1">
                  <c:v>19500</c:v>
                </c:pt>
                <c:pt idx="2">
                  <c:v>20400</c:v>
                </c:pt>
                <c:pt idx="3">
                  <c:v>21300</c:v>
                </c:pt>
                <c:pt idx="4">
                  <c:v>22900</c:v>
                </c:pt>
                <c:pt idx="5">
                  <c:v>23600</c:v>
                </c:pt>
                <c:pt idx="6">
                  <c:v>24800</c:v>
                </c:pt>
                <c:pt idx="7">
                  <c:v>26000</c:v>
                </c:pt>
                <c:pt idx="8">
                  <c:v>28000</c:v>
                </c:pt>
              </c:numCache>
            </c:numRef>
          </c:val>
        </c:ser>
        <c:ser>
          <c:idx val="1"/>
          <c:order val="1"/>
          <c:tx>
            <c:v>Target</c:v>
          </c:tx>
          <c:cat>
            <c:strRef>
              <c:f>'Dashboard'!$B$59:$B$70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'Dashboard'!$D$59:$D$70</c:f>
              <c:numCache>
                <c:formatCode>0.0</c:formatCode>
                <c:ptCount val="12"/>
                <c:pt idx="0">
                  <c:v>18000</c:v>
                </c:pt>
                <c:pt idx="1">
                  <c:v>19500</c:v>
                </c:pt>
                <c:pt idx="2">
                  <c:v>21000</c:v>
                </c:pt>
                <c:pt idx="3">
                  <c:v>22500</c:v>
                </c:pt>
                <c:pt idx="4">
                  <c:v>24000</c:v>
                </c:pt>
                <c:pt idx="5">
                  <c:v>25000</c:v>
                </c:pt>
                <c:pt idx="6">
                  <c:v>26000</c:v>
                </c:pt>
                <c:pt idx="7">
                  <c:v>27500</c:v>
                </c:pt>
                <c:pt idx="8">
                  <c:v>29000</c:v>
                </c:pt>
                <c:pt idx="9">
                  <c:v>30500</c:v>
                </c:pt>
                <c:pt idx="10">
                  <c:v>32000</c:v>
                </c:pt>
                <c:pt idx="11">
                  <c:v>34000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.0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0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27</xdr:row>
      <xdr:rowOff>0</xdr:rowOff>
    </xdr:from>
    <xdr:to>
      <xdr:col>15</xdr:col>
      <xdr:colOff>0</xdr:colOff>
      <xdr:row>41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4e00bc7f8f747a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onthlyKPIData" displayName="MonthlyKPIData" ref="B7:H79" headerRowCount="1">
  <x:tableColumns count="7">
    <x:tableColumn id="1" name="Month"/>
    <x:tableColumn id="2" name="No."/>
    <x:tableColumn id="3" name="KPI"/>
    <x:tableColumn id="4" name="Unit"/>
    <x:tableColumn id="5" name="Actual"/>
    <x:tableColumn id="6" name="Target"/>
    <x:tableColumn id="7" name="Notes"/>
  </x:tableColumns>
  <x:tableStyleInfo name="TableStyleLight9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54980190cdc4ad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6f715becac74496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showRowColHeaders="0" zoomScale="90" workbookViewId="0">
      <x:selection activeCell="L3" sqref="L3"/>
    </x:sheetView>
  </x:sheetViews>
  <x:sheetFormatPr defaultRowHeight="15"/>
  <x:cols>
    <x:col min="1" max="1" width="2.7100000381469727" hidden="0" customWidth="1"/>
    <x:col min="16" max="16" width="2.7100000381469727" hidden="0" customWidth="1"/>
    <x:col min="2" max="2" width="9.289999961853027" hidden="0" customWidth="1"/>
    <x:col min="3" max="3" width="9.289999961853027" hidden="0" customWidth="1"/>
    <x:col min="4" max="4" width="9.289999961853027" hidden="0" customWidth="1"/>
    <x:col min="5" max="5" width="9.289999961853027" hidden="0" customWidth="1"/>
    <x:col min="6" max="6" width="3.2899999618530273" hidden="0" customWidth="1"/>
    <x:col min="7" max="7" width="9.289999961853027" hidden="0" customWidth="1"/>
    <x:col min="8" max="8" width="9.289999961853027" hidden="0" customWidth="1"/>
    <x:col min="9" max="9" width="9.289999961853027" hidden="0" customWidth="1"/>
    <x:col min="10" max="10" width="9.289999961853027" hidden="0" customWidth="1"/>
    <x:col min="11" max="11" width="3.2899999618530273" hidden="0" customWidth="1"/>
    <x:col min="12" max="12" width="9.289999961853027" hidden="0" customWidth="1"/>
    <x:col min="13" max="13" width="9.289999961853027" hidden="0" customWidth="1"/>
    <x:col min="14" max="14" width="9.289999961853027" hidden="0" customWidth="1"/>
    <x:col min="15" max="15" width="9.289999961853027" hidden="0" customWidth="1"/>
  </x:cols>
  <x:sheetData>
    <x:row r="1" ht="17" customHeight="1">
      <x:c r="A1" s="6"/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</x:row>
    <x:row r="2" ht="17" customHeight="1">
      <x:c r="A2" s="6"/>
      <x:c r="B2" s="8" t="str">
        <x:v>KPI dashboard</x:v>
      </x:c>
      <x:c r="C2" s="8"/>
      <x:c r="D2" s="8"/>
      <x:c r="E2" s="8"/>
      <x:c r="F2" s="8"/>
      <x:c r="G2" s="8"/>
      <x:c r="H2" s="8"/>
      <x:c r="I2" s="8"/>
      <x:c r="J2" s="8"/>
      <x:c r="K2" s="6"/>
      <x:c r="L2" s="52" t="str">
        <x:v>REPORTING MONTH</x:v>
      </x:c>
      <x:c r="M2" s="52"/>
      <x:c r="N2" s="52"/>
      <x:c r="O2" s="52"/>
      <x:c r="P2" s="6"/>
    </x:row>
    <x:row r="3" ht="17" customHeight="1">
      <x:c r="A3" s="6"/>
      <x:c r="B3" s="8"/>
      <x:c r="C3" s="8"/>
      <x:c r="D3" s="8"/>
      <x:c r="E3" s="8"/>
      <x:c r="F3" s="8"/>
      <x:c r="G3" s="8"/>
      <x:c r="H3" s="8"/>
      <x:c r="I3" s="8"/>
      <x:c r="J3" s="8"/>
      <x:c r="K3" s="6"/>
      <x:c r="L3" s="54" t="str">
        <x:v>September</x:v>
      </x:c>
      <x:c r="M3" s="54"/>
      <x:c r="N3" s="54"/>
      <x:c r="O3" s="54"/>
      <x:c r="P3" s="6"/>
    </x:row>
    <x:row r="4" ht="17" customHeight="1">
      <x:c r="A4" s="6"/>
      <x:c r="B4" s="10" t="str">
        <x:v>Actual results, monthly targets, and the change from last month.</x:v>
      </x:c>
      <x:c r="C4" s="10"/>
      <x:c r="D4" s="10"/>
      <x:c r="E4" s="10"/>
      <x:c r="F4" s="10"/>
      <x:c r="G4" s="10"/>
      <x:c r="H4" s="10"/>
      <x:c r="I4" s="10"/>
      <x:c r="J4" s="10"/>
      <x:c r="K4" s="6"/>
      <x:c r="L4" s="54"/>
      <x:c r="M4" s="54"/>
      <x:c r="N4" s="54"/>
      <x:c r="O4" s="54"/>
      <x:c r="P4" s="6"/>
    </x:row>
    <x:row r="5" ht="17" customHeight="1">
      <x:c r="A5" s="6"/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6"/>
    </x:row>
    <x:row r="6" ht="17" customHeight="1">
      <x:c r="A6" s="6"/>
      <x:c r="B6" s="56" t="str">
        <x:f>"EXAMPLE DATA  ·  "&amp;'KPI setup'!$C$6&amp;"  ·  Replace the blue input cells on Monthly data."</x:f>
        <x:v>EXAMPLE DATA  ·  2026  ·  Replace the blue input cells on Monthly data.</x:v>
      </x:c>
      <x:c r="C6" s="56"/>
      <x:c r="D6" s="56"/>
      <x:c r="E6" s="56"/>
      <x:c r="F6" s="56"/>
      <x:c r="G6" s="56"/>
      <x:c r="H6" s="56"/>
      <x:c r="I6" s="56"/>
      <x:c r="J6" s="56"/>
      <x:c r="K6" s="56"/>
      <x:c r="L6" s="56"/>
      <x:c r="M6" s="56"/>
      <x:c r="N6" s="56"/>
      <x:c r="O6" s="56"/>
      <x:c r="P6" s="6"/>
    </x:row>
    <x:row r="7" ht="17" customHeight="1">
      <x:c r="A7" s="6"/>
      <x:c r="B7" s="6"/>
      <x:c r="C7" s="6"/>
      <x:c r="D7" s="6"/>
      <x:c r="E7" s="6"/>
      <x:c r="F7" s="6"/>
      <x:c r="G7" s="6"/>
      <x:c r="H7" s="6"/>
      <x:c r="I7" s="6"/>
      <x:c r="J7" s="6"/>
      <x:c r="K7" s="6"/>
      <x:c r="L7" s="6"/>
      <x:c r="M7" s="6"/>
      <x:c r="N7" s="6"/>
      <x:c r="O7" s="6"/>
      <x:c r="P7" s="6"/>
    </x:row>
    <x:row r="8" ht="17" customHeight="1">
      <x:c r="A8" s="6"/>
      <x:c r="B8" s="64" t="str">
        <x:f>N49</x:f>
        <x:v>Monthly revenue</x:v>
      </x:c>
      <x:c r="C8" s="64"/>
      <x:c r="D8" s="64"/>
      <x:c r="E8" s="64"/>
      <x:c r="F8" s="6"/>
      <x:c r="G8" s="64" t="str">
        <x:f>N50</x:f>
        <x:v>Cash balance</x:v>
      </x:c>
      <x:c r="H8" s="64"/>
      <x:c r="I8" s="64"/>
      <x:c r="J8" s="64"/>
      <x:c r="K8" s="6"/>
      <x:c r="L8" s="64" t="str">
        <x:f>N51</x:f>
        <x:v>Paying customers</x:v>
      </x:c>
      <x:c r="M8" s="64"/>
      <x:c r="N8" s="64"/>
      <x:c r="O8" s="64"/>
      <x:c r="P8" s="6"/>
    </x:row>
    <x:row r="9" ht="17" customHeight="1">
      <x:c r="A9" s="6"/>
      <x:c r="B9" s="66" t="str">
        <x:f>IF(H49=0,"—",TEXT(C49,M49))</x:f>
        <x:v>$ 28,000</x:v>
      </x:c>
      <x:c r="C9" s="66"/>
      <x:c r="D9" s="66"/>
      <x:c r="E9" s="66"/>
      <x:c r="F9" s="6"/>
      <x:c r="G9" s="66" t="str">
        <x:f>IF(H50=0,"—",TEXT(C50,M50))</x:f>
        <x:v>$ 94,000</x:v>
      </x:c>
      <x:c r="H9" s="66"/>
      <x:c r="I9" s="66"/>
      <x:c r="J9" s="66"/>
      <x:c r="K9" s="6"/>
      <x:c r="L9" s="66" t="str">
        <x:f>IF(H51=0,"—",TEXT(C51,M51))</x:f>
        <x:v>118</x:v>
      </x:c>
      <x:c r="M9" s="66"/>
      <x:c r="N9" s="66"/>
      <x:c r="O9" s="66"/>
      <x:c r="P9" s="6"/>
    </x:row>
    <x:row r="10" ht="17" customHeight="1">
      <x:c r="A10" s="6"/>
      <x:c r="B10" s="66"/>
      <x:c r="C10" s="66"/>
      <x:c r="D10" s="66"/>
      <x:c r="E10" s="66"/>
      <x:c r="F10" s="6"/>
      <x:c r="G10" s="66"/>
      <x:c r="H10" s="66"/>
      <x:c r="I10" s="66"/>
      <x:c r="J10" s="66"/>
      <x:c r="K10" s="6"/>
      <x:c r="L10" s="66"/>
      <x:c r="M10" s="66"/>
      <x:c r="N10" s="66"/>
      <x:c r="O10" s="66"/>
      <x:c r="P10" s="6"/>
    </x:row>
    <x:row r="11" ht="17" customHeight="1">
      <x:c r="A11" s="6"/>
      <x:c r="B11" s="68" t="str">
        <x:f>IF(I49=0,"Target not set","Target: "&amp;IF(G49="Higher","at least ","at most ")&amp;TEXT(D49,M49))</x:f>
        <x:v>Target: at least $ 29,000</x:v>
      </x:c>
      <x:c r="C11" s="68"/>
      <x:c r="D11" s="68"/>
      <x:c r="E11" s="68"/>
      <x:c r="F11" s="6"/>
      <x:c r="G11" s="68" t="str">
        <x:f>IF(I50=0,"Target not set","Target: "&amp;IF(G50="Higher","at least ","at most ")&amp;TEXT(D50,M50))</x:f>
        <x:v>Target: at least $ 100,000</x:v>
      </x:c>
      <x:c r="H11" s="68"/>
      <x:c r="I11" s="68"/>
      <x:c r="J11" s="68"/>
      <x:c r="K11" s="6"/>
      <x:c r="L11" s="68" t="str">
        <x:f>IF(I51=0,"Target not set","Target: "&amp;IF(G51="Higher","at least ","at most ")&amp;TEXT(D51,M51))</x:f>
        <x:v>Target: at least 120</x:v>
      </x:c>
      <x:c r="M11" s="68"/>
      <x:c r="N11" s="68"/>
      <x:c r="O11" s="68"/>
      <x:c r="P11" s="6"/>
    </x:row>
    <x:row r="12" ht="17" customHeight="1">
      <x:c r="A12" s="6"/>
      <x:c r="B12" s="68" t="str">
        <x:f>IF(H49=0,"Enter this month’s result",IF(J49=0,"No previous-month result",IF(AND(E49=0,F49&lt;&gt;"Percent",C49&lt;&gt;0),"Previous month: "&amp;TEXT(E49,M49),IF(F49="Percent",TEXT(K49*100,"+0.0;-0.0;0.0")&amp;" pp",TEXT(K49,"+0.0%;-0.0%;0.0%"))&amp;" vs "&amp;TEXT(DATE(YEAR($G$46),MONTH($G$46)-1,1),"mmm"))))</x:f>
        <x:v>+7.7% vs Aug</x:v>
      </x:c>
      <x:c r="C12" s="68"/>
      <x:c r="D12" s="68"/>
      <x:c r="E12" s="68"/>
      <x:c r="F12" s="6"/>
      <x:c r="G12" s="68" t="str">
        <x:f>IF(H50=0,"Enter this month’s result",IF(J50=0,"No previous-month result",IF(AND(E50=0,F50&lt;&gt;"Percent",C50&lt;&gt;0),"Previous month: "&amp;TEXT(E50,M50),IF(F50="Percent",TEXT(K50*100,"+0.0;-0.0;0.0")&amp;" pp",TEXT(K50,"+0.0%;-0.0%;0.0%"))&amp;" vs "&amp;TEXT(DATE(YEAR($G$46),MONTH($G$46)-1,1),"mmm"))))</x:f>
        <x:v>-2.1% vs Aug</x:v>
      </x:c>
      <x:c r="H12" s="68"/>
      <x:c r="I12" s="68"/>
      <x:c r="J12" s="68"/>
      <x:c r="K12" s="6"/>
      <x:c r="L12" s="68" t="str">
        <x:f>IF(H51=0,"Enter this month’s result",IF(J51=0,"No previous-month result",IF(AND(E51=0,F51&lt;&gt;"Percent",C51&lt;&gt;0),"Previous month: "&amp;TEXT(E51,M51),IF(F51="Percent",TEXT(K51*100,"+0.0;-0.0;0.0")&amp;" pp",TEXT(K51,"+0.0%;-0.0%;0.0%"))&amp;" vs "&amp;TEXT(DATE(YEAR($G$46),MONTH($G$46)-1,1),"mmm"))))</x:f>
        <x:v>+6.3% vs Aug</x:v>
      </x:c>
      <x:c r="M12" s="68"/>
      <x:c r="N12" s="68"/>
      <x:c r="O12" s="68"/>
      <x:c r="P12" s="6"/>
    </x:row>
    <x:row r="13" ht="17" customHeight="1">
      <x:c r="A13" s="6"/>
      <x:c r="B13" s="70" t="str">
        <x:f>L49</x:f>
        <x:v>Below target</x:v>
      </x:c>
      <x:c r="C13" s="70"/>
      <x:c r="D13" s="70"/>
      <x:c r="E13" s="70"/>
      <x:c r="F13" s="6"/>
      <x:c r="G13" s="70" t="str">
        <x:f>L50</x:f>
        <x:v>Below target</x:v>
      </x:c>
      <x:c r="H13" s="70"/>
      <x:c r="I13" s="70"/>
      <x:c r="J13" s="70"/>
      <x:c r="K13" s="6"/>
      <x:c r="L13" s="70" t="str">
        <x:f>L51</x:f>
        <x:v>Below target</x:v>
      </x:c>
      <x:c r="M13" s="70"/>
      <x:c r="N13" s="70"/>
      <x:c r="O13" s="70"/>
      <x:c r="P13" s="6"/>
    </x:row>
    <x:row r="14" ht="17" customHeight="1">
      <x:c r="A14" s="6"/>
      <x:c r="B14" s="62"/>
      <x:c r="C14" s="62"/>
      <x:c r="D14" s="62"/>
      <x:c r="E14" s="62"/>
      <x:c r="F14" s="6"/>
      <x:c r="G14" s="62"/>
      <x:c r="H14" s="62"/>
      <x:c r="I14" s="62"/>
      <x:c r="J14" s="62"/>
      <x:c r="K14" s="6"/>
      <x:c r="L14" s="62"/>
      <x:c r="M14" s="62"/>
      <x:c r="N14" s="62"/>
      <x:c r="O14" s="62"/>
      <x:c r="P14" s="6"/>
    </x:row>
    <x:row r="15" ht="17" customHeight="1">
      <x:c r="A15" s="6"/>
      <x:c r="B15" s="6"/>
      <x:c r="C15" s="6"/>
      <x:c r="D15" s="6"/>
      <x:c r="E15" s="6"/>
      <x:c r="F15" s="6"/>
      <x:c r="G15" s="6"/>
      <x:c r="H15" s="6"/>
      <x:c r="I15" s="6"/>
      <x:c r="J15" s="6"/>
      <x:c r="K15" s="6"/>
      <x:c r="L15" s="6"/>
      <x:c r="M15" s="6"/>
      <x:c r="N15" s="6"/>
      <x:c r="O15" s="6"/>
      <x:c r="P15" s="6"/>
    </x:row>
    <x:row r="16" ht="17" customHeight="1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</x:row>
    <x:row r="17" ht="17" customHeight="1">
      <x:c r="A17" s="6"/>
      <x:c r="B17" s="64" t="str">
        <x:f>N52</x:f>
        <x:v>Trial conversion</x:v>
      </x:c>
      <x:c r="C17" s="64"/>
      <x:c r="D17" s="64"/>
      <x:c r="E17" s="64"/>
      <x:c r="F17" s="6"/>
      <x:c r="G17" s="64" t="str">
        <x:f>N53</x:f>
        <x:v>Customer churn</x:v>
      </x:c>
      <x:c r="H17" s="64"/>
      <x:c r="I17" s="64"/>
      <x:c r="J17" s="64"/>
      <x:c r="K17" s="6"/>
      <x:c r="L17" s="64" t="str">
        <x:f>N54</x:f>
        <x:v>First reply time</x:v>
      </x:c>
      <x:c r="M17" s="64"/>
      <x:c r="N17" s="64"/>
      <x:c r="O17" s="64"/>
      <x:c r="P17" s="6"/>
    </x:row>
    <x:row r="18" ht="17" customHeight="1">
      <x:c r="A18" s="6"/>
      <x:c r="B18" s="66" t="str">
        <x:f>IF(H52=0,"—",TEXT(C52,M52))</x:f>
        <x:v>21.5%</x:v>
      </x:c>
      <x:c r="C18" s="66"/>
      <x:c r="D18" s="66"/>
      <x:c r="E18" s="66"/>
      <x:c r="F18" s="6"/>
      <x:c r="G18" s="66" t="str">
        <x:f>IF(H53=0,"—",TEXT(C53,M53))</x:f>
        <x:v>2.7%</x:v>
      </x:c>
      <x:c r="H18" s="66"/>
      <x:c r="I18" s="66"/>
      <x:c r="J18" s="66"/>
      <x:c r="K18" s="6"/>
      <x:c r="L18" s="66" t="str">
        <x:f>IF(H54=0,"—",TEXT(C54,M54))</x:f>
        <x:v>7.0 h</x:v>
      </x:c>
      <x:c r="M18" s="66"/>
      <x:c r="N18" s="66"/>
      <x:c r="O18" s="66"/>
      <x:c r="P18" s="6"/>
    </x:row>
    <x:row r="19" ht="17" customHeight="1">
      <x:c r="A19" s="6"/>
      <x:c r="B19" s="66"/>
      <x:c r="C19" s="66"/>
      <x:c r="D19" s="66"/>
      <x:c r="E19" s="66"/>
      <x:c r="F19" s="6"/>
      <x:c r="G19" s="66"/>
      <x:c r="H19" s="66"/>
      <x:c r="I19" s="66"/>
      <x:c r="J19" s="66"/>
      <x:c r="K19" s="6"/>
      <x:c r="L19" s="66"/>
      <x:c r="M19" s="66"/>
      <x:c r="N19" s="66"/>
      <x:c r="O19" s="66"/>
      <x:c r="P19" s="6"/>
    </x:row>
    <x:row r="20" ht="17" customHeight="1">
      <x:c r="A20" s="6"/>
      <x:c r="B20" s="68" t="str">
        <x:f>IF(I52=0,"Target not set","Target: "&amp;IF(G52="Higher","at least ","at most ")&amp;TEXT(D52,M52))</x:f>
        <x:v>Target: at least 20.0%</x:v>
      </x:c>
      <x:c r="C20" s="68"/>
      <x:c r="D20" s="68"/>
      <x:c r="E20" s="68"/>
      <x:c r="F20" s="6"/>
      <x:c r="G20" s="68" t="str">
        <x:f>IF(I53=0,"Target not set","Target: "&amp;IF(G53="Higher","at least ","at most ")&amp;TEXT(D53,M53))</x:f>
        <x:v>Target: at most 2.5%</x:v>
      </x:c>
      <x:c r="H20" s="68"/>
      <x:c r="I20" s="68"/>
      <x:c r="J20" s="68"/>
      <x:c r="K20" s="6"/>
      <x:c r="L20" s="68" t="str">
        <x:f>IF(I54=0,"Target not set","Target: "&amp;IF(G54="Higher","at least ","at most ")&amp;TEXT(D54,M54))</x:f>
        <x:v>Target: at most 8.0 h</x:v>
      </x:c>
      <x:c r="M20" s="68"/>
      <x:c r="N20" s="68"/>
      <x:c r="O20" s="68"/>
      <x:c r="P20" s="6"/>
    </x:row>
    <x:row r="21" ht="17" customHeight="1">
      <x:c r="A21" s="6"/>
      <x:c r="B21" s="68" t="str">
        <x:f>IF(H52=0,"Enter this month’s result",IF(J52=0,"No previous-month result",IF(AND(E52=0,F52&lt;&gt;"Percent",C52&lt;&gt;0),"Previous month: "&amp;TEXT(E52,M52),IF(F52="Percent",TEXT(K52*100,"+0.0;-0.0;0.0")&amp;" pp",TEXT(K52,"+0.0%;-0.0%;0.0%"))&amp;" vs "&amp;TEXT(DATE(YEAR($G$46),MONTH($G$46)-1,1),"mmm"))))</x:f>
        <x:v>+1.5 pp vs Aug</x:v>
      </x:c>
      <x:c r="C21" s="68"/>
      <x:c r="D21" s="68"/>
      <x:c r="E21" s="68"/>
      <x:c r="F21" s="6"/>
      <x:c r="G21" s="68" t="str">
        <x:f>IF(H53=0,"Enter this month’s result",IF(J53=0,"No previous-month result",IF(AND(E53=0,F53&lt;&gt;"Percent",C53&lt;&gt;0),"Previous month: "&amp;TEXT(E53,M53),IF(F53="Percent",TEXT(K53*100,"+0.0;-0.0;0.0")&amp;" pp",TEXT(K53,"+0.0%;-0.0%;0.0%"))&amp;" vs "&amp;TEXT(DATE(YEAR($G$46),MONTH($G$46)-1,1),"mmm"))))</x:f>
        <x:v>-0.2 pp vs Aug</x:v>
      </x:c>
      <x:c r="H21" s="68"/>
      <x:c r="I21" s="68"/>
      <x:c r="J21" s="68"/>
      <x:c r="K21" s="6"/>
      <x:c r="L21" s="68" t="str">
        <x:f>IF(H54=0,"Enter this month’s result",IF(J54=0,"No previous-month result",IF(AND(E54=0,F54&lt;&gt;"Percent",C54&lt;&gt;0),"Previous month: "&amp;TEXT(E54,M54),IF(F54="Percent",TEXT(K54*100,"+0.0;-0.0;0.0")&amp;" pp",TEXT(K54,"+0.0%;-0.0%;0.0%"))&amp;" vs "&amp;TEXT(DATE(YEAR($G$46),MONTH($G$46)-1,1),"mmm"))))</x:f>
        <x:v>-12.5% vs Aug</x:v>
      </x:c>
      <x:c r="M21" s="68"/>
      <x:c r="N21" s="68"/>
      <x:c r="O21" s="68"/>
      <x:c r="P21" s="6"/>
    </x:row>
    <x:row r="22" ht="17" customHeight="1">
      <x:c r="A22" s="6"/>
      <x:c r="B22" s="70" t="str">
        <x:f>L52</x:f>
        <x:v>Target met</x:v>
      </x:c>
      <x:c r="C22" s="70"/>
      <x:c r="D22" s="70"/>
      <x:c r="E22" s="70"/>
      <x:c r="F22" s="6"/>
      <x:c r="G22" s="70" t="str">
        <x:f>L53</x:f>
        <x:v>Above target</x:v>
      </x:c>
      <x:c r="H22" s="70"/>
      <x:c r="I22" s="70"/>
      <x:c r="J22" s="70"/>
      <x:c r="K22" s="6"/>
      <x:c r="L22" s="70" t="str">
        <x:f>L54</x:f>
        <x:v>Target met</x:v>
      </x:c>
      <x:c r="M22" s="70"/>
      <x:c r="N22" s="70"/>
      <x:c r="O22" s="70"/>
      <x:c r="P22" s="6"/>
    </x:row>
    <x:row r="23" ht="17" customHeight="1">
      <x:c r="A23" s="6"/>
      <x:c r="B23" s="62"/>
      <x:c r="C23" s="62"/>
      <x:c r="D23" s="62"/>
      <x:c r="E23" s="62"/>
      <x:c r="F23" s="6"/>
      <x:c r="G23" s="62"/>
      <x:c r="H23" s="62"/>
      <x:c r="I23" s="62"/>
      <x:c r="J23" s="62"/>
      <x:c r="K23" s="6"/>
      <x:c r="L23" s="62"/>
      <x:c r="M23" s="62"/>
      <x:c r="N23" s="62"/>
      <x:c r="O23" s="62"/>
      <x:c r="P23" s="6"/>
    </x:row>
    <x:row r="24" ht="17" customHeight="1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</x:row>
    <x:row r="25" ht="17" customHeight="1">
      <x:c r="A25" s="6"/>
      <x:c r="B25" s="72" t="str">
        <x:v>Monthly trend</x:v>
      </x:c>
      <x:c r="C25" s="72"/>
      <x:c r="D25" s="72"/>
      <x:c r="E25" s="72"/>
      <x:c r="F25" s="72"/>
      <x:c r="G25" s="72"/>
      <x:c r="H25" s="72"/>
      <x:c r="I25" s="72"/>
      <x:c r="J25" s="72"/>
      <x:c r="K25" s="6"/>
      <x:c r="L25" s="14" t="str">
        <x:v>Monthly revenue</x:v>
      </x:c>
      <x:c r="M25" s="14"/>
      <x:c r="N25" s="14"/>
      <x:c r="O25" s="14"/>
      <x:c r="P25" s="6"/>
    </x:row>
    <x:row r="26" ht="17" customHeight="1">
      <x:c r="A26" s="6"/>
      <x:c r="B26" s="34" t="str">
        <x:f>IF($L$46=0,"Choose a KPI from the list above.","Unit: "&amp;IF(INDEX('KPI setup'!$D$9:$D$14,$L$46)="Percent","percent (%)",IF(INDEX('KPI setup'!$D$9:$D$14,$L$46)="Currency",'KPI setup'!$F$6,LOWER(INDEX('KPI setup'!$D$9:$D$14,$L$46))))&amp;"  ·  Targets are shown for the full year.")</x:f>
        <x:v>Unit: $  ·  Targets are shown for the full year.</x:v>
      </x:c>
      <x:c r="C26" s="34"/>
      <x:c r="D26" s="34"/>
      <x:c r="E26" s="34"/>
      <x:c r="F26" s="34"/>
      <x:c r="G26" s="34"/>
      <x:c r="H26" s="34"/>
      <x:c r="I26" s="34"/>
      <x:c r="J26" s="34"/>
      <x:c r="K26" s="34"/>
      <x:c r="L26" s="34"/>
      <x:c r="M26" s="34"/>
      <x:c r="N26" s="34"/>
      <x:c r="O26" s="34"/>
      <x:c r="P26" s="6"/>
    </x:row>
    <x:row r="27" ht="17" customHeight="1">
      <x:c r="A27" s="6"/>
      <x:c r="B27" s="6"/>
      <x:c r="C27" s="6"/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</x:row>
    <x:row r="28" ht="17" customHeight="1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</x:row>
    <x:row r="29" ht="17" customHeight="1">
      <x:c r="A29" s="6"/>
      <x:c r="B29" s="6"/>
      <x:c r="C29" s="6"/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</x:row>
    <x:row r="30" ht="17" customHeight="1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</x:row>
    <x:row r="31" ht="17" customHeight="1">
      <x:c r="A31" s="6"/>
      <x:c r="B31" s="6"/>
      <x:c r="C31" s="6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</x:row>
    <x:row r="32" ht="17" customHeight="1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</x:row>
    <x:row r="33" ht="17" customHeight="1">
      <x:c r="A33" s="6"/>
      <x:c r="B33" s="6"/>
      <x:c r="C33" s="6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</x:row>
    <x:row r="34" ht="17" customHeight="1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</x:row>
    <x:row r="35" ht="17" customHeight="1">
      <x:c r="A35" s="6"/>
      <x:c r="B35" s="6"/>
      <x:c r="C35" s="6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</x:row>
    <x:row r="36" ht="17" customHeight="1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</x:row>
    <x:row r="37" ht="17" customHeight="1">
      <x:c r="A37" s="6"/>
      <x:c r="B37" s="6"/>
      <x:c r="C37" s="6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</x:row>
    <x:row r="38" ht="17" customHeight="1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</x:row>
    <x:row r="39" ht="17" customHeight="1">
      <x:c r="A39" s="6"/>
      <x:c r="B39" s="6"/>
      <x:c r="C39" s="6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</x:row>
    <x:row r="40" ht="17" customHeight="1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</x:row>
    <x:row r="41" ht="17" customHeight="1">
      <x:c r="A41" s="6"/>
      <x:c r="B41" s="6"/>
      <x:c r="C41" s="6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</x:row>
    <x:row r="42" ht="17" customHeight="1">
      <x:c r="A42" s="6"/>
      <x:c r="B42" s="74" t="str">
        <x:v>Change the month at the top to review the six KPIs. Use the dropdown above the chart to compare one KPI with its monthly targets.</x:v>
      </x:c>
      <x:c r="C42" s="74"/>
      <x:c r="D42" s="74"/>
      <x:c r="E42" s="74"/>
      <x:c r="F42" s="74"/>
      <x:c r="G42" s="74"/>
      <x:c r="H42" s="74"/>
      <x:c r="I42" s="74"/>
      <x:c r="J42" s="74"/>
      <x:c r="K42" s="74"/>
      <x:c r="L42" s="74"/>
      <x:c r="M42" s="74"/>
      <x:c r="N42" s="74"/>
      <x:c r="O42" s="74"/>
      <x:c r="P42" s="6"/>
    </x:row>
    <x:row r="43" ht="17" customHeight="1">
      <x:c r="A43" s="6"/>
      <x:c r="B43" s="74"/>
      <x:c r="C43" s="74"/>
      <x:c r="D43" s="74"/>
      <x:c r="E43" s="74"/>
      <x:c r="F43" s="74"/>
      <x:c r="G43" s="74"/>
      <x:c r="H43" s="74"/>
      <x:c r="I43" s="74"/>
      <x:c r="J43" s="74"/>
      <x:c r="K43" s="74"/>
      <x:c r="L43" s="74"/>
      <x:c r="M43" s="74"/>
      <x:c r="N43" s="74"/>
      <x:c r="O43" s="74"/>
      <x:c r="P43" s="6"/>
    </x:row>
    <x:row r="44" ht="17" customHeight="1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</x:row>
    <x:row r="45" ht="23" customHeight="1" hidden="1">
      <x:c r="A45" s="6"/>
      <x:c r="B45" s="76" t="str">
        <x:v>Calculation detail — these cells drive the dashboard</x:v>
      </x:c>
      <x:c r="C45" s="76"/>
      <x:c r="D45" s="76"/>
      <x:c r="E45" s="76"/>
      <x:c r="F45" s="76"/>
      <x:c r="G45" s="76"/>
      <x:c r="H45" s="76"/>
      <x:c r="I45" s="76"/>
      <x:c r="J45" s="76"/>
      <x:c r="K45" s="76"/>
      <x:c r="L45" s="76"/>
      <x:c r="M45" s="76"/>
      <x:c r="N45" s="76"/>
      <x:c r="O45" s="76"/>
      <x:c r="P45" s="6"/>
    </x:row>
    <x:row r="46" ht="23" customHeight="1" hidden="1">
      <x:c r="A46" s="6"/>
      <x:c r="B46" s="77" t="str">
        <x:v>Month</x:v>
      </x:c>
      <x:c r="C46" s="77" t="n">
        <x:f>MATCH($L$3,{"January","February","March","April","May","June","July","August","September","October","November","December"},0)</x:f>
        <x:v>9</x:v>
      </x:c>
      <x:c r="D46" s="77"/>
      <x:c r="E46" s="77" t="str">
        <x:v>Date</x:v>
      </x:c>
      <x:c r="F46" s="77"/>
      <x:c r="G46" s="78" t="n">
        <x:f>DATE('KPI setup'!$C$6,$C$46,1)</x:f>
        <x:v>46266</x:v>
      </x:c>
      <x:c r="H46" s="77"/>
      <x:c r="I46" s="77" t="str">
        <x:v>Trend KPI</x:v>
      </x:c>
      <x:c r="J46" s="77"/>
      <x:c r="K46" s="77"/>
      <x:c r="L46" s="77" t="n">
        <x:f>IFERROR(MATCH($L$25,KPINames,0),0)</x:f>
        <x:v>1</x:v>
      </x:c>
      <x:c r="M46" s="77"/>
      <x:c r="N46" s="77"/>
      <x:c r="O46" s="77"/>
      <x:c r="P46" s="6"/>
    </x:row>
    <x:row r="47" ht="23" customHeight="1" hidden="1">
      <x:c r="A47" s="6"/>
      <x:c r="B47" s="77"/>
      <x:c r="C47" s="77"/>
      <x:c r="D47" s="77"/>
      <x:c r="E47" s="77"/>
      <x:c r="F47" s="77"/>
      <x:c r="G47" s="77"/>
      <x:c r="H47" s="77"/>
      <x:c r="I47" s="77"/>
      <x:c r="J47" s="77"/>
      <x:c r="K47" s="77"/>
      <x:c r="L47" s="77"/>
      <x:c r="M47" s="77"/>
      <x:c r="N47" s="77"/>
      <x:c r="O47" s="77"/>
      <x:c r="P47" s="6"/>
    </x:row>
    <x:row r="48" ht="33" customHeight="1" hidden="1">
      <x:c r="A48" s="6"/>
      <x:c r="B48" s="82" t="str">
        <x:v>No.</x:v>
      </x:c>
      <x:c r="C48" s="82" t="str">
        <x:v>Actual</x:v>
      </x:c>
      <x:c r="D48" s="82" t="str">
        <x:v>Target</x:v>
      </x:c>
      <x:c r="E48" s="82" t="str">
        <x:v>Previous</x:v>
      </x:c>
      <x:c r="F48" s="82" t="str">
        <x:v>Unit</x:v>
      </x:c>
      <x:c r="G48" s="82" t="str">
        <x:v>Better</x:v>
      </x:c>
      <x:c r="H48" s="82" t="str">
        <x:v>Actual n</x:v>
      </x:c>
      <x:c r="I48" s="82" t="str">
        <x:v>Target n</x:v>
      </x:c>
      <x:c r="J48" s="82" t="str">
        <x:v>Prior n</x:v>
      </x:c>
      <x:c r="K48" s="82" t="str">
        <x:v>Change</x:v>
      </x:c>
      <x:c r="L48" s="82" t="str">
        <x:v>Status</x:v>
      </x:c>
      <x:c r="M48" s="82" t="str">
        <x:v>Format</x:v>
      </x:c>
      <x:c r="N48" s="82" t="str">
        <x:v>Name</x:v>
      </x:c>
      <x:c r="O48" s="82" t="str">
        <x:v> </x:v>
      </x:c>
      <x:c r="P48" s="6"/>
    </x:row>
    <x:row r="49" ht="33" customHeight="1" hidden="1">
      <x:c r="A49" s="6"/>
      <x:c r="B49" s="82" t="n">
        <x:v>1</x:v>
      </x:c>
      <x:c r="C49" s="82" t="n">
        <x:f>IF(H49=0,"",SUMIFS('Monthly data'!$F$8:$F$79,'Monthly data'!$B$8:$B$79,$G$46,'Monthly data'!$C$8:$C$79,B49))</x:f>
        <x:v>28000</x:v>
      </x:c>
      <x:c r="D49" s="82" t="n">
        <x:f>IF(I49=0,"",SUMIFS('Monthly data'!$G$8:$G$79,'Monthly data'!$B$8:$B$79,$G$46,'Monthly data'!$C$8:$C$79,B49))</x:f>
        <x:v>29000</x:v>
      </x:c>
      <x:c r="E49" s="82" t="n">
        <x:f>IF(J49=0,"",SUMIFS('Monthly data'!$F$8:$F$79,'Monthly data'!$B$8:$B$79,DATE(YEAR($G$46),MONTH($G$46)-1,1),'Monthly data'!$C$8:$C$79,B49))</x:f>
        <x:v>26000</x:v>
      </x:c>
      <x:c r="F49" s="82" t="str">
        <x:f>INDEX('KPI setup'!$D$9:$D$14,B49)</x:f>
        <x:v>Currency</x:v>
      </x:c>
      <x:c r="G49" s="82" t="str">
        <x:f>INDEX('KPI setup'!$E$9:$E$14,B49)</x:f>
        <x:v>Higher</x:v>
      </x:c>
      <x:c r="H49" s="82" t="n">
        <x:f>SUMIFS('Monthly data'!$J$8:$J$79,'Monthly data'!$B$8:$B$79,$G$46,'Monthly data'!$C$8:$C$79,B49)</x:f>
        <x:v>1</x:v>
      </x:c>
      <x:c r="I49" s="82" t="n">
        <x:f>SUMIFS('Monthly data'!$K$8:$K$79,'Monthly data'!$B$8:$B$79,$G$46,'Monthly data'!$C$8:$C$79,B49)</x:f>
        <x:v>1</x:v>
      </x:c>
      <x:c r="J49" s="82" t="n">
        <x:f>SUMIFS('Monthly data'!$J$8:$J$79,'Monthly data'!$B$8:$B$79,DATE(YEAR($G$46),MONTH($G$46)-1,1),'Monthly data'!$C$8:$C$79,B49)</x:f>
        <x:v>1</x:v>
      </x:c>
      <x:c r="K49" s="82" t="n">
        <x:f>IF(OR(H49=0,J49=0),"",IF(F49="Percent",C49-E49,IF(E49=0,IF(C49=0,0,""),(C49-E49)/ABS(E49))))</x:f>
        <x:v>0.07692307692307693</x:v>
      </x:c>
      <x:c r="L49" s="82" t="str">
        <x:f>IF(H49=0,"No data",IF(I49=0,"No target",IF(IF(G49="Higher",C49&gt;=D49,C49&lt;=D49),"Target met",IF(G49="Higher","Below target","Above target"))))</x:f>
        <x:v>Below target</x:v>
      </x:c>
      <x:c r="M49" s="82" t="str">
        <x:f>IF(F49="Percent","0.0%",IF(F49="Currency",CHAR(34)&amp;'KPI setup'!$F$6&amp;" "&amp;CHAR(34)&amp;"#,##0",IF(F49="Hours","0.0"&amp;CHAR(34)&amp;" h"&amp;CHAR(34),"0")))</x:f>
        <x:v>"$ "#,##0</x:v>
      </x:c>
      <x:c r="N49" s="82" t="str">
        <x:f>INDEX('KPI setup'!$C$9:$C$14,B49)</x:f>
        <x:v>Monthly revenue</x:v>
      </x:c>
      <x:c r="O49" s="82"/>
      <x:c r="P49" s="6"/>
    </x:row>
    <x:row r="50" ht="33" customHeight="1" hidden="1">
      <x:c r="A50" s="6"/>
      <x:c r="B50" s="82" t="n">
        <x:v>2</x:v>
      </x:c>
      <x:c r="C50" s="82" t="n">
        <x:f>IF(H50=0,"",SUMIFS('Monthly data'!$F$8:$F$79,'Monthly data'!$B$8:$B$79,$G$46,'Monthly data'!$C$8:$C$79,B50))</x:f>
        <x:v>94000</x:v>
      </x:c>
      <x:c r="D50" s="82" t="n">
        <x:f>IF(I50=0,"",SUMIFS('Monthly data'!$G$8:$G$79,'Monthly data'!$B$8:$B$79,$G$46,'Monthly data'!$C$8:$C$79,B50))</x:f>
        <x:v>100000</x:v>
      </x:c>
      <x:c r="E50" s="82" t="n">
        <x:f>IF(J50=0,"",SUMIFS('Monthly data'!$F$8:$F$79,'Monthly data'!$B$8:$B$79,DATE(YEAR($G$46),MONTH($G$46)-1,1),'Monthly data'!$C$8:$C$79,B50))</x:f>
        <x:v>96000</x:v>
      </x:c>
      <x:c r="F50" s="82" t="str">
        <x:f>INDEX('KPI setup'!$D$9:$D$14,B50)</x:f>
        <x:v>Currency</x:v>
      </x:c>
      <x:c r="G50" s="82" t="str">
        <x:f>INDEX('KPI setup'!$E$9:$E$14,B50)</x:f>
        <x:v>Higher</x:v>
      </x:c>
      <x:c r="H50" s="82" t="n">
        <x:f>SUMIFS('Monthly data'!$J$8:$J$79,'Monthly data'!$B$8:$B$79,$G$46,'Monthly data'!$C$8:$C$79,B50)</x:f>
        <x:v>1</x:v>
      </x:c>
      <x:c r="I50" s="82" t="n">
        <x:f>SUMIFS('Monthly data'!$K$8:$K$79,'Monthly data'!$B$8:$B$79,$G$46,'Monthly data'!$C$8:$C$79,B50)</x:f>
        <x:v>1</x:v>
      </x:c>
      <x:c r="J50" s="82" t="n">
        <x:f>SUMIFS('Monthly data'!$J$8:$J$79,'Monthly data'!$B$8:$B$79,DATE(YEAR($G$46),MONTH($G$46)-1,1),'Monthly data'!$C$8:$C$79,B50)</x:f>
        <x:v>1</x:v>
      </x:c>
      <x:c r="K50" s="82" t="n">
        <x:f>IF(OR(H50=0,J50=0),"",IF(F50="Percent",C50-E50,IF(E50=0,IF(C50=0,0,""),(C50-E50)/ABS(E50))))</x:f>
        <x:v>-0.020833333333333332</x:v>
      </x:c>
      <x:c r="L50" s="82" t="str">
        <x:f>IF(H50=0,"No data",IF(I50=0,"No target",IF(IF(G50="Higher",C50&gt;=D50,C50&lt;=D50),"Target met",IF(G50="Higher","Below target","Above target"))))</x:f>
        <x:v>Below target</x:v>
      </x:c>
      <x:c r="M50" s="82" t="str">
        <x:f>IF(F50="Percent","0.0%",IF(F50="Currency",CHAR(34)&amp;'KPI setup'!$F$6&amp;" "&amp;CHAR(34)&amp;"#,##0",IF(F50="Hours","0.0"&amp;CHAR(34)&amp;" h"&amp;CHAR(34),"0")))</x:f>
        <x:v>"$ "#,##0</x:v>
      </x:c>
      <x:c r="N50" s="82" t="str">
        <x:f>INDEX('KPI setup'!$C$9:$C$14,B50)</x:f>
        <x:v>Cash balance</x:v>
      </x:c>
      <x:c r="O50" s="82"/>
      <x:c r="P50" s="6"/>
    </x:row>
    <x:row r="51" ht="33" customHeight="1" hidden="1">
      <x:c r="A51" s="6"/>
      <x:c r="B51" s="82" t="n">
        <x:v>3</x:v>
      </x:c>
      <x:c r="C51" s="82" t="n">
        <x:f>IF(H51=0,"",SUMIFS('Monthly data'!$F$8:$F$79,'Monthly data'!$B$8:$B$79,$G$46,'Monthly data'!$C$8:$C$79,B51))</x:f>
        <x:v>118</x:v>
      </x:c>
      <x:c r="D51" s="82" t="n">
        <x:f>IF(I51=0,"",SUMIFS('Monthly data'!$G$8:$G$79,'Monthly data'!$B$8:$B$79,$G$46,'Monthly data'!$C$8:$C$79,B51))</x:f>
        <x:v>120</x:v>
      </x:c>
      <x:c r="E51" s="82" t="n">
        <x:f>IF(J51=0,"",SUMIFS('Monthly data'!$F$8:$F$79,'Monthly data'!$B$8:$B$79,DATE(YEAR($G$46),MONTH($G$46)-1,1),'Monthly data'!$C$8:$C$79,B51))</x:f>
        <x:v>111</x:v>
      </x:c>
      <x:c r="F51" s="82" t="str">
        <x:f>INDEX('KPI setup'!$D$9:$D$14,B51)</x:f>
        <x:v>Number</x:v>
      </x:c>
      <x:c r="G51" s="82" t="str">
        <x:f>INDEX('KPI setup'!$E$9:$E$14,B51)</x:f>
        <x:v>Higher</x:v>
      </x:c>
      <x:c r="H51" s="82" t="n">
        <x:f>SUMIFS('Monthly data'!$J$8:$J$79,'Monthly data'!$B$8:$B$79,$G$46,'Monthly data'!$C$8:$C$79,B51)</x:f>
        <x:v>1</x:v>
      </x:c>
      <x:c r="I51" s="82" t="n">
        <x:f>SUMIFS('Monthly data'!$K$8:$K$79,'Monthly data'!$B$8:$B$79,$G$46,'Monthly data'!$C$8:$C$79,B51)</x:f>
        <x:v>1</x:v>
      </x:c>
      <x:c r="J51" s="82" t="n">
        <x:f>SUMIFS('Monthly data'!$J$8:$J$79,'Monthly data'!$B$8:$B$79,DATE(YEAR($G$46),MONTH($G$46)-1,1),'Monthly data'!$C$8:$C$79,B51)</x:f>
        <x:v>1</x:v>
      </x:c>
      <x:c r="K51" s="82" t="n">
        <x:f>IF(OR(H51=0,J51=0),"",IF(F51="Percent",C51-E51,IF(E51=0,IF(C51=0,0,""),(C51-E51)/ABS(E51))))</x:f>
        <x:v>0.06306306306306306</x:v>
      </x:c>
      <x:c r="L51" s="82" t="str">
        <x:f>IF(H51=0,"No data",IF(I51=0,"No target",IF(IF(G51="Higher",C51&gt;=D51,C51&lt;=D51),"Target met",IF(G51="Higher","Below target","Above target"))))</x:f>
        <x:v>Below target</x:v>
      </x:c>
      <x:c r="M51" s="82" t="str">
        <x:f>IF(F51="Percent","0.0%",IF(F51="Currency",CHAR(34)&amp;'KPI setup'!$F$6&amp;" "&amp;CHAR(34)&amp;"#,##0",IF(F51="Hours","0.0"&amp;CHAR(34)&amp;" h"&amp;CHAR(34),"0")))</x:f>
        <x:v>0</x:v>
      </x:c>
      <x:c r="N51" s="82" t="str">
        <x:f>INDEX('KPI setup'!$C$9:$C$14,B51)</x:f>
        <x:v>Paying customers</x:v>
      </x:c>
      <x:c r="O51" s="82"/>
      <x:c r="P51" s="6"/>
    </x:row>
    <x:row r="52" ht="33" customHeight="1" hidden="1">
      <x:c r="A52" s="6"/>
      <x:c r="B52" s="82" t="n">
        <x:v>4</x:v>
      </x:c>
      <x:c r="C52" s="82" t="n">
        <x:f>IF(H52=0,"",SUMIFS('Monthly data'!$F$8:$F$79,'Monthly data'!$B$8:$B$79,$G$46,'Monthly data'!$C$8:$C$79,B52))</x:f>
        <x:v>0.215</x:v>
      </x:c>
      <x:c r="D52" s="82" t="n">
        <x:f>IF(I52=0,"",SUMIFS('Monthly data'!$G$8:$G$79,'Monthly data'!$B$8:$B$79,$G$46,'Monthly data'!$C$8:$C$79,B52))</x:f>
        <x:v>0.2</x:v>
      </x:c>
      <x:c r="E52" s="82" t="n">
        <x:f>IF(J52=0,"",SUMIFS('Monthly data'!$F$8:$F$79,'Monthly data'!$B$8:$B$79,DATE(YEAR($G$46),MONTH($G$46)-1,1),'Monthly data'!$C$8:$C$79,B52))</x:f>
        <x:v>0.2</x:v>
      </x:c>
      <x:c r="F52" s="82" t="str">
        <x:f>INDEX('KPI setup'!$D$9:$D$14,B52)</x:f>
        <x:v>Percent</x:v>
      </x:c>
      <x:c r="G52" s="82" t="str">
        <x:f>INDEX('KPI setup'!$E$9:$E$14,B52)</x:f>
        <x:v>Higher</x:v>
      </x:c>
      <x:c r="H52" s="82" t="n">
        <x:f>SUMIFS('Monthly data'!$J$8:$J$79,'Monthly data'!$B$8:$B$79,$G$46,'Monthly data'!$C$8:$C$79,B52)</x:f>
        <x:v>1</x:v>
      </x:c>
      <x:c r="I52" s="82" t="n">
        <x:f>SUMIFS('Monthly data'!$K$8:$K$79,'Monthly data'!$B$8:$B$79,$G$46,'Monthly data'!$C$8:$C$79,B52)</x:f>
        <x:v>1</x:v>
      </x:c>
      <x:c r="J52" s="82" t="n">
        <x:f>SUMIFS('Monthly data'!$J$8:$J$79,'Monthly data'!$B$8:$B$79,DATE(YEAR($G$46),MONTH($G$46)-1,1),'Monthly data'!$C$8:$C$79,B52)</x:f>
        <x:v>1</x:v>
      </x:c>
      <x:c r="K52" s="82" t="n">
        <x:f>IF(OR(H52=0,J52=0),"",IF(F52="Percent",C52-E52,IF(E52=0,IF(C52=0,0,""),(C52-E52)/ABS(E52))))</x:f>
        <x:v>0.014999999999999986</x:v>
      </x:c>
      <x:c r="L52" s="82" t="str">
        <x:f>IF(H52=0,"No data",IF(I52=0,"No target",IF(IF(G52="Higher",C52&gt;=D52,C52&lt;=D52),"Target met",IF(G52="Higher","Below target","Above target"))))</x:f>
        <x:v>Target met</x:v>
      </x:c>
      <x:c r="M52" s="82" t="str">
        <x:f>IF(F52="Percent","0.0%",IF(F52="Currency",CHAR(34)&amp;'KPI setup'!$F$6&amp;" "&amp;CHAR(34)&amp;"#,##0",IF(F52="Hours","0.0"&amp;CHAR(34)&amp;" h"&amp;CHAR(34),"0")))</x:f>
        <x:v>0.0%</x:v>
      </x:c>
      <x:c r="N52" s="82" t="str">
        <x:f>INDEX('KPI setup'!$C$9:$C$14,B52)</x:f>
        <x:v>Trial conversion</x:v>
      </x:c>
      <x:c r="O52" s="82"/>
      <x:c r="P52" s="6"/>
    </x:row>
    <x:row r="53" ht="33" customHeight="1" hidden="1">
      <x:c r="A53" s="6"/>
      <x:c r="B53" s="82" t="n">
        <x:v>5</x:v>
      </x:c>
      <x:c r="C53" s="82" t="n">
        <x:f>IF(H53=0,"",SUMIFS('Monthly data'!$F$8:$F$79,'Monthly data'!$B$8:$B$79,$G$46,'Monthly data'!$C$8:$C$79,B53))</x:f>
        <x:v>0.027</x:v>
      </x:c>
      <x:c r="D53" s="82" t="n">
        <x:f>IF(I53=0,"",SUMIFS('Monthly data'!$G$8:$G$79,'Monthly data'!$B$8:$B$79,$G$46,'Monthly data'!$C$8:$C$79,B53))</x:f>
        <x:v>0.025</x:v>
      </x:c>
      <x:c r="E53" s="82" t="n">
        <x:f>IF(J53=0,"",SUMIFS('Monthly data'!$F$8:$F$79,'Monthly data'!$B$8:$B$79,DATE(YEAR($G$46),MONTH($G$46)-1,1),'Monthly data'!$C$8:$C$79,B53))</x:f>
        <x:v>0.029</x:v>
      </x:c>
      <x:c r="F53" s="82" t="str">
        <x:f>INDEX('KPI setup'!$D$9:$D$14,B53)</x:f>
        <x:v>Percent</x:v>
      </x:c>
      <x:c r="G53" s="82" t="str">
        <x:f>INDEX('KPI setup'!$E$9:$E$14,B53)</x:f>
        <x:v>Lower</x:v>
      </x:c>
      <x:c r="H53" s="82" t="n">
        <x:f>SUMIFS('Monthly data'!$J$8:$J$79,'Monthly data'!$B$8:$B$79,$G$46,'Monthly data'!$C$8:$C$79,B53)</x:f>
        <x:v>1</x:v>
      </x:c>
      <x:c r="I53" s="82" t="n">
        <x:f>SUMIFS('Monthly data'!$K$8:$K$79,'Monthly data'!$B$8:$B$79,$G$46,'Monthly data'!$C$8:$C$79,B53)</x:f>
        <x:v>1</x:v>
      </x:c>
      <x:c r="J53" s="82" t="n">
        <x:f>SUMIFS('Monthly data'!$J$8:$J$79,'Monthly data'!$B$8:$B$79,DATE(YEAR($G$46),MONTH($G$46)-1,1),'Monthly data'!$C$8:$C$79,B53)</x:f>
        <x:v>1</x:v>
      </x:c>
      <x:c r="K53" s="82" t="n">
        <x:f>IF(OR(H53=0,J53=0),"",IF(F53="Percent",C53-E53,IF(E53=0,IF(C53=0,0,""),(C53-E53)/ABS(E53))))</x:f>
        <x:v>-0.0020000000000000018</x:v>
      </x:c>
      <x:c r="L53" s="82" t="str">
        <x:f>IF(H53=0,"No data",IF(I53=0,"No target",IF(IF(G53="Higher",C53&gt;=D53,C53&lt;=D53),"Target met",IF(G53="Higher","Below target","Above target"))))</x:f>
        <x:v>Above target</x:v>
      </x:c>
      <x:c r="M53" s="82" t="str">
        <x:f>IF(F53="Percent","0.0%",IF(F53="Currency",CHAR(34)&amp;'KPI setup'!$F$6&amp;" "&amp;CHAR(34)&amp;"#,##0",IF(F53="Hours","0.0"&amp;CHAR(34)&amp;" h"&amp;CHAR(34),"0")))</x:f>
        <x:v>0.0%</x:v>
      </x:c>
      <x:c r="N53" s="82" t="str">
        <x:f>INDEX('KPI setup'!$C$9:$C$14,B53)</x:f>
        <x:v>Customer churn</x:v>
      </x:c>
      <x:c r="O53" s="82"/>
      <x:c r="P53" s="6"/>
    </x:row>
    <x:row r="54" ht="33" customHeight="1" hidden="1">
      <x:c r="A54" s="6"/>
      <x:c r="B54" s="82" t="n">
        <x:v>6</x:v>
      </x:c>
      <x:c r="C54" s="82" t="n">
        <x:f>IF(H54=0,"",SUMIFS('Monthly data'!$F$8:$F$79,'Monthly data'!$B$8:$B$79,$G$46,'Monthly data'!$C$8:$C$79,B54))</x:f>
        <x:v>7</x:v>
      </x:c>
      <x:c r="D54" s="82" t="n">
        <x:f>IF(I54=0,"",SUMIFS('Monthly data'!$G$8:$G$79,'Monthly data'!$B$8:$B$79,$G$46,'Monthly data'!$C$8:$C$79,B54))</x:f>
        <x:v>8</x:v>
      </x:c>
      <x:c r="E54" s="82" t="n">
        <x:f>IF(J54=0,"",SUMIFS('Monthly data'!$F$8:$F$79,'Monthly data'!$B$8:$B$79,DATE(YEAR($G$46),MONTH($G$46)-1,1),'Monthly data'!$C$8:$C$79,B54))</x:f>
        <x:v>8</x:v>
      </x:c>
      <x:c r="F54" s="82" t="str">
        <x:f>INDEX('KPI setup'!$D$9:$D$14,B54)</x:f>
        <x:v>Hours</x:v>
      </x:c>
      <x:c r="G54" s="82" t="str">
        <x:f>INDEX('KPI setup'!$E$9:$E$14,B54)</x:f>
        <x:v>Lower</x:v>
      </x:c>
      <x:c r="H54" s="82" t="n">
        <x:f>SUMIFS('Monthly data'!$J$8:$J$79,'Monthly data'!$B$8:$B$79,$G$46,'Monthly data'!$C$8:$C$79,B54)</x:f>
        <x:v>1</x:v>
      </x:c>
      <x:c r="I54" s="82" t="n">
        <x:f>SUMIFS('Monthly data'!$K$8:$K$79,'Monthly data'!$B$8:$B$79,$G$46,'Monthly data'!$C$8:$C$79,B54)</x:f>
        <x:v>1</x:v>
      </x:c>
      <x:c r="J54" s="82" t="n">
        <x:f>SUMIFS('Monthly data'!$J$8:$J$79,'Monthly data'!$B$8:$B$79,DATE(YEAR($G$46),MONTH($G$46)-1,1),'Monthly data'!$C$8:$C$79,B54)</x:f>
        <x:v>1</x:v>
      </x:c>
      <x:c r="K54" s="82" t="n">
        <x:f>IF(OR(H54=0,J54=0),"",IF(F54="Percent",C54-E54,IF(E54=0,IF(C54=0,0,""),(C54-E54)/ABS(E54))))</x:f>
        <x:v>-0.125</x:v>
      </x:c>
      <x:c r="L54" s="82" t="str">
        <x:f>IF(H54=0,"No data",IF(I54=0,"No target",IF(IF(G54="Higher",C54&gt;=D54,C54&lt;=D54),"Target met",IF(G54="Higher","Below target","Above target"))))</x:f>
        <x:v>Target met</x:v>
      </x:c>
      <x:c r="M54" s="82" t="str">
        <x:f>IF(F54="Percent","0.0%",IF(F54="Currency",CHAR(34)&amp;'KPI setup'!$F$6&amp;" "&amp;CHAR(34)&amp;"#,##0",IF(F54="Hours","0.0"&amp;CHAR(34)&amp;" h"&amp;CHAR(34),"0")))</x:f>
        <x:v>0.0" h"</x:v>
      </x:c>
      <x:c r="N54" s="82" t="str">
        <x:f>INDEX('KPI setup'!$C$9:$C$14,B54)</x:f>
        <x:v>First reply time</x:v>
      </x:c>
      <x:c r="O54" s="82"/>
      <x:c r="P54" s="6"/>
    </x:row>
    <x:row r="55" ht="23" customHeight="1" hidden="1">
      <x:c r="A55" s="6"/>
      <x:c r="B55" s="77"/>
      <x:c r="C55" s="77"/>
      <x:c r="D55" s="77"/>
      <x:c r="E55" s="77"/>
      <x:c r="F55" s="77"/>
      <x:c r="G55" s="77"/>
      <x:c r="H55" s="77"/>
      <x:c r="I55" s="77"/>
      <x:c r="J55" s="77"/>
      <x:c r="K55" s="77"/>
      <x:c r="L55" s="77"/>
      <x:c r="M55" s="77"/>
      <x:c r="N55" s="77"/>
      <x:c r="O55" s="77"/>
      <x:c r="P55" s="6"/>
    </x:row>
    <x:row r="56" ht="23" customHeight="1" hidden="1">
      <x:c r="A56" s="6"/>
      <x:c r="B56" s="77"/>
      <x:c r="C56" s="77"/>
      <x:c r="D56" s="77"/>
      <x:c r="E56" s="77"/>
      <x:c r="F56" s="77"/>
      <x:c r="G56" s="77"/>
      <x:c r="H56" s="77"/>
      <x:c r="I56" s="77"/>
      <x:c r="J56" s="77"/>
      <x:c r="K56" s="77"/>
      <x:c r="L56" s="77"/>
      <x:c r="M56" s="77"/>
      <x:c r="N56" s="77"/>
      <x:c r="O56" s="77"/>
      <x:c r="P56" s="6"/>
    </x:row>
    <x:row r="57" ht="23" customHeight="1" hidden="1">
      <x:c r="A57" s="6"/>
      <x:c r="B57" s="77"/>
      <x:c r="C57" s="77"/>
      <x:c r="D57" s="77"/>
      <x:c r="E57" s="77"/>
      <x:c r="F57" s="77"/>
      <x:c r="G57" s="77"/>
      <x:c r="H57" s="77"/>
      <x:c r="I57" s="77"/>
      <x:c r="J57" s="77"/>
      <x:c r="K57" s="77"/>
      <x:c r="L57" s="77"/>
      <x:c r="M57" s="77"/>
      <x:c r="N57" s="77"/>
      <x:c r="O57" s="77"/>
      <x:c r="P57" s="6"/>
    </x:row>
    <x:row r="58" ht="23" customHeight="1" hidden="1">
      <x:c r="A58" s="6"/>
      <x:c r="B58" s="77" t="str">
        <x:v>Month</x:v>
      </x:c>
      <x:c r="C58" s="77" t="str">
        <x:v>Actual</x:v>
      </x:c>
      <x:c r="D58" s="77" t="str">
        <x:v>Target</x:v>
      </x:c>
      <x:c r="E58" s="77"/>
      <x:c r="F58" s="77"/>
      <x:c r="G58" s="77"/>
      <x:c r="H58" s="77"/>
      <x:c r="I58" s="77"/>
      <x:c r="J58" s="77"/>
      <x:c r="K58" s="77"/>
      <x:c r="L58" s="77"/>
      <x:c r="M58" s="77"/>
      <x:c r="N58" s="77"/>
      <x:c r="O58" s="77"/>
      <x:c r="P58" s="6"/>
    </x:row>
    <x:row r="59" ht="23" customHeight="1" hidden="1">
      <x:c r="A59" s="6"/>
      <x:c r="B59" s="77" t="str">
        <x:v>Jan</x:v>
      </x:c>
      <x:c r="C59" s="77" t="n">
        <x:f>IF(OR($L$46=0,SUMIFS('Monthly data'!$J$8:$J$79,'Monthly data'!$B$8:$B$79,DATE('KPI setup'!$C$6,1,1),'Monthly data'!$C$8:$C$79,$L$46)=0),NA(),SUMIFS('Monthly data'!$F$8:$F$79,'Monthly data'!$B$8:$B$79,DATE('KPI setup'!$C$6,1,1),'Monthly data'!$C$8:$C$79,$L$46)*IF(INDEX('KPI setup'!$D$9:$D$14,MAX(1,$L$46))="Percent",100,1))</x:f>
        <x:v>18000</x:v>
      </x:c>
      <x:c r="D59" s="77" t="n">
        <x:f>IF(OR($L$46=0,SUMIFS('Monthly data'!$K$8:$K$79,'Monthly data'!$B$8:$B$79,DATE('KPI setup'!$C$6,1,1),'Monthly data'!$C$8:$C$79,$L$46)=0),NA(),SUMIFS('Monthly data'!$G$8:$G$79,'Monthly data'!$B$8:$B$79,DATE('KPI setup'!$C$6,1,1),'Monthly data'!$C$8:$C$79,$L$46)*IF(INDEX('KPI setup'!$D$9:$D$14,MAX(1,$L$46))="Percent",100,1))</x:f>
        <x:v>18000</x:v>
      </x:c>
      <x:c r="E59" s="77"/>
      <x:c r="F59" s="77"/>
      <x:c r="G59" s="77"/>
      <x:c r="H59" s="77"/>
      <x:c r="I59" s="77"/>
      <x:c r="J59" s="77"/>
      <x:c r="K59" s="77"/>
      <x:c r="L59" s="77"/>
      <x:c r="M59" s="77"/>
      <x:c r="N59" s="77"/>
      <x:c r="O59" s="77"/>
      <x:c r="P59" s="6"/>
    </x:row>
    <x:row r="60" ht="23" customHeight="1" hidden="1">
      <x:c r="A60" s="6"/>
      <x:c r="B60" s="77" t="str">
        <x:v>Feb</x:v>
      </x:c>
      <x:c r="C60" s="77" t="n">
        <x:f>IF(OR($L$46=0,SUMIFS('Monthly data'!$J$8:$J$79,'Monthly data'!$B$8:$B$79,DATE('KPI setup'!$C$6,2,1),'Monthly data'!$C$8:$C$79,$L$46)=0),NA(),SUMIFS('Monthly data'!$F$8:$F$79,'Monthly data'!$B$8:$B$79,DATE('KPI setup'!$C$6,2,1),'Monthly data'!$C$8:$C$79,$L$46)*IF(INDEX('KPI setup'!$D$9:$D$14,MAX(1,$L$46))="Percent",100,1))</x:f>
        <x:v>19500</x:v>
      </x:c>
      <x:c r="D60" s="77" t="n">
        <x:f>IF(OR($L$46=0,SUMIFS('Monthly data'!$K$8:$K$79,'Monthly data'!$B$8:$B$79,DATE('KPI setup'!$C$6,2,1),'Monthly data'!$C$8:$C$79,$L$46)=0),NA(),SUMIFS('Monthly data'!$G$8:$G$79,'Monthly data'!$B$8:$B$79,DATE('KPI setup'!$C$6,2,1),'Monthly data'!$C$8:$C$79,$L$46)*IF(INDEX('KPI setup'!$D$9:$D$14,MAX(1,$L$46))="Percent",100,1))</x:f>
        <x:v>19500</x:v>
      </x:c>
      <x:c r="E60" s="77"/>
      <x:c r="F60" s="77"/>
      <x:c r="G60" s="77"/>
      <x:c r="H60" s="77"/>
      <x:c r="I60" s="77"/>
      <x:c r="J60" s="77"/>
      <x:c r="K60" s="77"/>
      <x:c r="L60" s="77"/>
      <x:c r="M60" s="77"/>
      <x:c r="N60" s="77"/>
      <x:c r="O60" s="77"/>
      <x:c r="P60" s="6"/>
    </x:row>
    <x:row r="61" ht="23" customHeight="1" hidden="1">
      <x:c r="A61" s="6"/>
      <x:c r="B61" s="77" t="str">
        <x:v>Mar</x:v>
      </x:c>
      <x:c r="C61" s="77" t="n">
        <x:f>IF(OR($L$46=0,SUMIFS('Monthly data'!$J$8:$J$79,'Monthly data'!$B$8:$B$79,DATE('KPI setup'!$C$6,3,1),'Monthly data'!$C$8:$C$79,$L$46)=0),NA(),SUMIFS('Monthly data'!$F$8:$F$79,'Monthly data'!$B$8:$B$79,DATE('KPI setup'!$C$6,3,1),'Monthly data'!$C$8:$C$79,$L$46)*IF(INDEX('KPI setup'!$D$9:$D$14,MAX(1,$L$46))="Percent",100,1))</x:f>
        <x:v>20400</x:v>
      </x:c>
      <x:c r="D61" s="77" t="n">
        <x:f>IF(OR($L$46=0,SUMIFS('Monthly data'!$K$8:$K$79,'Monthly data'!$B$8:$B$79,DATE('KPI setup'!$C$6,3,1),'Monthly data'!$C$8:$C$79,$L$46)=0),NA(),SUMIFS('Monthly data'!$G$8:$G$79,'Monthly data'!$B$8:$B$79,DATE('KPI setup'!$C$6,3,1),'Monthly data'!$C$8:$C$79,$L$46)*IF(INDEX('KPI setup'!$D$9:$D$14,MAX(1,$L$46))="Percent",100,1))</x:f>
        <x:v>21000</x:v>
      </x:c>
      <x:c r="E61" s="77"/>
      <x:c r="F61" s="77"/>
      <x:c r="G61" s="77"/>
      <x:c r="H61" s="77"/>
      <x:c r="I61" s="77"/>
      <x:c r="J61" s="77"/>
      <x:c r="K61" s="77"/>
      <x:c r="L61" s="77"/>
      <x:c r="M61" s="77"/>
      <x:c r="N61" s="77"/>
      <x:c r="O61" s="77"/>
      <x:c r="P61" s="6"/>
    </x:row>
    <x:row r="62" ht="23" customHeight="1" hidden="1">
      <x:c r="A62" s="6"/>
      <x:c r="B62" s="77" t="str">
        <x:v>Apr</x:v>
      </x:c>
      <x:c r="C62" s="77" t="n">
        <x:f>IF(OR($L$46=0,SUMIFS('Monthly data'!$J$8:$J$79,'Monthly data'!$B$8:$B$79,DATE('KPI setup'!$C$6,4,1),'Monthly data'!$C$8:$C$79,$L$46)=0),NA(),SUMIFS('Monthly data'!$F$8:$F$79,'Monthly data'!$B$8:$B$79,DATE('KPI setup'!$C$6,4,1),'Monthly data'!$C$8:$C$79,$L$46)*IF(INDEX('KPI setup'!$D$9:$D$14,MAX(1,$L$46))="Percent",100,1))</x:f>
        <x:v>21300</x:v>
      </x:c>
      <x:c r="D62" s="77" t="n">
        <x:f>IF(OR($L$46=0,SUMIFS('Monthly data'!$K$8:$K$79,'Monthly data'!$B$8:$B$79,DATE('KPI setup'!$C$6,4,1),'Monthly data'!$C$8:$C$79,$L$46)=0),NA(),SUMIFS('Monthly data'!$G$8:$G$79,'Monthly data'!$B$8:$B$79,DATE('KPI setup'!$C$6,4,1),'Monthly data'!$C$8:$C$79,$L$46)*IF(INDEX('KPI setup'!$D$9:$D$14,MAX(1,$L$46))="Percent",100,1))</x:f>
        <x:v>22500</x:v>
      </x:c>
      <x:c r="E62" s="77"/>
      <x:c r="F62" s="77"/>
      <x:c r="G62" s="77"/>
      <x:c r="H62" s="77"/>
      <x:c r="I62" s="77"/>
      <x:c r="J62" s="77"/>
      <x:c r="K62" s="77"/>
      <x:c r="L62" s="77"/>
      <x:c r="M62" s="77"/>
      <x:c r="N62" s="77"/>
      <x:c r="O62" s="77"/>
      <x:c r="P62" s="6"/>
    </x:row>
    <x:row r="63" ht="23" customHeight="1" hidden="1">
      <x:c r="A63" s="6"/>
      <x:c r="B63" s="77" t="str">
        <x:v>May</x:v>
      </x:c>
      <x:c r="C63" s="77" t="n">
        <x:f>IF(OR($L$46=0,SUMIFS('Monthly data'!$J$8:$J$79,'Monthly data'!$B$8:$B$79,DATE('KPI setup'!$C$6,5,1),'Monthly data'!$C$8:$C$79,$L$46)=0),NA(),SUMIFS('Monthly data'!$F$8:$F$79,'Monthly data'!$B$8:$B$79,DATE('KPI setup'!$C$6,5,1),'Monthly data'!$C$8:$C$79,$L$46)*IF(INDEX('KPI setup'!$D$9:$D$14,MAX(1,$L$46))="Percent",100,1))</x:f>
        <x:v>22900</x:v>
      </x:c>
      <x:c r="D63" s="77" t="n">
        <x:f>IF(OR($L$46=0,SUMIFS('Monthly data'!$K$8:$K$79,'Monthly data'!$B$8:$B$79,DATE('KPI setup'!$C$6,5,1),'Monthly data'!$C$8:$C$79,$L$46)=0),NA(),SUMIFS('Monthly data'!$G$8:$G$79,'Monthly data'!$B$8:$B$79,DATE('KPI setup'!$C$6,5,1),'Monthly data'!$C$8:$C$79,$L$46)*IF(INDEX('KPI setup'!$D$9:$D$14,MAX(1,$L$46))="Percent",100,1))</x:f>
        <x:v>24000</x:v>
      </x:c>
      <x:c r="E63" s="77"/>
      <x:c r="F63" s="77"/>
      <x:c r="G63" s="77"/>
      <x:c r="H63" s="77"/>
      <x:c r="I63" s="77"/>
      <x:c r="J63" s="77"/>
      <x:c r="K63" s="77"/>
      <x:c r="L63" s="77"/>
      <x:c r="M63" s="77"/>
      <x:c r="N63" s="77"/>
      <x:c r="O63" s="77"/>
      <x:c r="P63" s="6"/>
    </x:row>
    <x:row r="64" ht="23" customHeight="1" hidden="1">
      <x:c r="A64" s="6"/>
      <x:c r="B64" s="77" t="str">
        <x:v>Jun</x:v>
      </x:c>
      <x:c r="C64" s="77" t="n">
        <x:f>IF(OR($L$46=0,SUMIFS('Monthly data'!$J$8:$J$79,'Monthly data'!$B$8:$B$79,DATE('KPI setup'!$C$6,6,1),'Monthly data'!$C$8:$C$79,$L$46)=0),NA(),SUMIFS('Monthly data'!$F$8:$F$79,'Monthly data'!$B$8:$B$79,DATE('KPI setup'!$C$6,6,1),'Monthly data'!$C$8:$C$79,$L$46)*IF(INDEX('KPI setup'!$D$9:$D$14,MAX(1,$L$46))="Percent",100,1))</x:f>
        <x:v>23600</x:v>
      </x:c>
      <x:c r="D64" s="77" t="n">
        <x:f>IF(OR($L$46=0,SUMIFS('Monthly data'!$K$8:$K$79,'Monthly data'!$B$8:$B$79,DATE('KPI setup'!$C$6,6,1),'Monthly data'!$C$8:$C$79,$L$46)=0),NA(),SUMIFS('Monthly data'!$G$8:$G$79,'Monthly data'!$B$8:$B$79,DATE('KPI setup'!$C$6,6,1),'Monthly data'!$C$8:$C$79,$L$46)*IF(INDEX('KPI setup'!$D$9:$D$14,MAX(1,$L$46))="Percent",100,1))</x:f>
        <x:v>25000</x:v>
      </x:c>
      <x:c r="E64" s="77"/>
      <x:c r="F64" s="77"/>
      <x:c r="G64" s="77"/>
      <x:c r="H64" s="77"/>
      <x:c r="I64" s="77"/>
      <x:c r="J64" s="77"/>
      <x:c r="K64" s="77"/>
      <x:c r="L64" s="77"/>
      <x:c r="M64" s="77"/>
      <x:c r="N64" s="77"/>
      <x:c r="O64" s="77"/>
      <x:c r="P64" s="6"/>
    </x:row>
    <x:row r="65" ht="23" customHeight="1" hidden="1">
      <x:c r="A65" s="6"/>
      <x:c r="B65" s="77" t="str">
        <x:v>Jul</x:v>
      </x:c>
      <x:c r="C65" s="77" t="n">
        <x:f>IF(OR($L$46=0,SUMIFS('Monthly data'!$J$8:$J$79,'Monthly data'!$B$8:$B$79,DATE('KPI setup'!$C$6,7,1),'Monthly data'!$C$8:$C$79,$L$46)=0),NA(),SUMIFS('Monthly data'!$F$8:$F$79,'Monthly data'!$B$8:$B$79,DATE('KPI setup'!$C$6,7,1),'Monthly data'!$C$8:$C$79,$L$46)*IF(INDEX('KPI setup'!$D$9:$D$14,MAX(1,$L$46))="Percent",100,1))</x:f>
        <x:v>24800</x:v>
      </x:c>
      <x:c r="D65" s="77" t="n">
        <x:f>IF(OR($L$46=0,SUMIFS('Monthly data'!$K$8:$K$79,'Monthly data'!$B$8:$B$79,DATE('KPI setup'!$C$6,7,1),'Monthly data'!$C$8:$C$79,$L$46)=0),NA(),SUMIFS('Monthly data'!$G$8:$G$79,'Monthly data'!$B$8:$B$79,DATE('KPI setup'!$C$6,7,1),'Monthly data'!$C$8:$C$79,$L$46)*IF(INDEX('KPI setup'!$D$9:$D$14,MAX(1,$L$46))="Percent",100,1))</x:f>
        <x:v>26000</x:v>
      </x:c>
      <x:c r="E65" s="77"/>
      <x:c r="F65" s="77"/>
      <x:c r="G65" s="77"/>
      <x:c r="H65" s="77"/>
      <x:c r="I65" s="77"/>
      <x:c r="J65" s="77"/>
      <x:c r="K65" s="77"/>
      <x:c r="L65" s="77"/>
      <x:c r="M65" s="77"/>
      <x:c r="N65" s="77"/>
      <x:c r="O65" s="77"/>
      <x:c r="P65" s="6"/>
    </x:row>
    <x:row r="66" ht="23" customHeight="1" hidden="1">
      <x:c r="A66" s="6"/>
      <x:c r="B66" s="77" t="str">
        <x:v>Aug</x:v>
      </x:c>
      <x:c r="C66" s="77" t="n">
        <x:f>IF(OR($L$46=0,SUMIFS('Monthly data'!$J$8:$J$79,'Monthly data'!$B$8:$B$79,DATE('KPI setup'!$C$6,8,1),'Monthly data'!$C$8:$C$79,$L$46)=0),NA(),SUMIFS('Monthly data'!$F$8:$F$79,'Monthly data'!$B$8:$B$79,DATE('KPI setup'!$C$6,8,1),'Monthly data'!$C$8:$C$79,$L$46)*IF(INDEX('KPI setup'!$D$9:$D$14,MAX(1,$L$46))="Percent",100,1))</x:f>
        <x:v>26000</x:v>
      </x:c>
      <x:c r="D66" s="77" t="n">
        <x:f>IF(OR($L$46=0,SUMIFS('Monthly data'!$K$8:$K$79,'Monthly data'!$B$8:$B$79,DATE('KPI setup'!$C$6,8,1),'Monthly data'!$C$8:$C$79,$L$46)=0),NA(),SUMIFS('Monthly data'!$G$8:$G$79,'Monthly data'!$B$8:$B$79,DATE('KPI setup'!$C$6,8,1),'Monthly data'!$C$8:$C$79,$L$46)*IF(INDEX('KPI setup'!$D$9:$D$14,MAX(1,$L$46))="Percent",100,1))</x:f>
        <x:v>27500</x:v>
      </x:c>
      <x:c r="E66" s="77"/>
      <x:c r="F66" s="77"/>
      <x:c r="G66" s="77"/>
      <x:c r="H66" s="77"/>
      <x:c r="I66" s="77"/>
      <x:c r="J66" s="77"/>
      <x:c r="K66" s="77"/>
      <x:c r="L66" s="77"/>
      <x:c r="M66" s="77"/>
      <x:c r="N66" s="77"/>
      <x:c r="O66" s="77"/>
      <x:c r="P66" s="6"/>
    </x:row>
    <x:row r="67" ht="23" customHeight="1" hidden="1">
      <x:c r="A67" s="6"/>
      <x:c r="B67" s="77" t="str">
        <x:v>Sep</x:v>
      </x:c>
      <x:c r="C67" s="77" t="n">
        <x:f>IF(OR($L$46=0,SUMIFS('Monthly data'!$J$8:$J$79,'Monthly data'!$B$8:$B$79,DATE('KPI setup'!$C$6,9,1),'Monthly data'!$C$8:$C$79,$L$46)=0),NA(),SUMIFS('Monthly data'!$F$8:$F$79,'Monthly data'!$B$8:$B$79,DATE('KPI setup'!$C$6,9,1),'Monthly data'!$C$8:$C$79,$L$46)*IF(INDEX('KPI setup'!$D$9:$D$14,MAX(1,$L$46))="Percent",100,1))</x:f>
        <x:v>28000</x:v>
      </x:c>
      <x:c r="D67" s="77" t="n">
        <x:f>IF(OR($L$46=0,SUMIFS('Monthly data'!$K$8:$K$79,'Monthly data'!$B$8:$B$79,DATE('KPI setup'!$C$6,9,1),'Monthly data'!$C$8:$C$79,$L$46)=0),NA(),SUMIFS('Monthly data'!$G$8:$G$79,'Monthly data'!$B$8:$B$79,DATE('KPI setup'!$C$6,9,1),'Monthly data'!$C$8:$C$79,$L$46)*IF(INDEX('KPI setup'!$D$9:$D$14,MAX(1,$L$46))="Percent",100,1))</x:f>
        <x:v>29000</x:v>
      </x:c>
      <x:c r="E67" s="77"/>
      <x:c r="F67" s="77"/>
      <x:c r="G67" s="77"/>
      <x:c r="H67" s="77"/>
      <x:c r="I67" s="77"/>
      <x:c r="J67" s="77"/>
      <x:c r="K67" s="77"/>
      <x:c r="L67" s="77"/>
      <x:c r="M67" s="77"/>
      <x:c r="N67" s="77"/>
      <x:c r="O67" s="77"/>
      <x:c r="P67" s="6"/>
    </x:row>
    <x:row r="68" ht="23" customHeight="1" hidden="1">
      <x:c r="A68" s="6"/>
      <x:c r="B68" s="77" t="str">
        <x:v>Oct</x:v>
      </x:c>
      <x:c r="C68" s="77" t="e">
        <x:f>IF(OR($L$46=0,SUMIFS('Monthly data'!$J$8:$J$79,'Monthly data'!$B$8:$B$79,DATE('KPI setup'!$C$6,10,1),'Monthly data'!$C$8:$C$79,$L$46)=0),NA(),SUMIFS('Monthly data'!$F$8:$F$79,'Monthly data'!$B$8:$B$79,DATE('KPI setup'!$C$6,10,1),'Monthly data'!$C$8:$C$79,$L$46)*IF(INDEX('KPI setup'!$D$9:$D$14,MAX(1,$L$46))="Percent",100,1))</x:f>
      </x:c>
      <x:c r="D68" s="77" t="n">
        <x:f>IF(OR($L$46=0,SUMIFS('Monthly data'!$K$8:$K$79,'Monthly data'!$B$8:$B$79,DATE('KPI setup'!$C$6,10,1),'Monthly data'!$C$8:$C$79,$L$46)=0),NA(),SUMIFS('Monthly data'!$G$8:$G$79,'Monthly data'!$B$8:$B$79,DATE('KPI setup'!$C$6,10,1),'Monthly data'!$C$8:$C$79,$L$46)*IF(INDEX('KPI setup'!$D$9:$D$14,MAX(1,$L$46))="Percent",100,1))</x:f>
        <x:v>30500</x:v>
      </x:c>
      <x:c r="E68" s="77"/>
      <x:c r="F68" s="77"/>
      <x:c r="G68" s="77"/>
      <x:c r="H68" s="77"/>
      <x:c r="I68" s="77"/>
      <x:c r="J68" s="77"/>
      <x:c r="K68" s="77"/>
      <x:c r="L68" s="77"/>
      <x:c r="M68" s="77"/>
      <x:c r="N68" s="77"/>
      <x:c r="O68" s="77"/>
      <x:c r="P68" s="6"/>
    </x:row>
    <x:row r="69" ht="23" customHeight="1" hidden="1">
      <x:c r="A69" s="6"/>
      <x:c r="B69" s="77" t="str">
        <x:v>Nov</x:v>
      </x:c>
      <x:c r="C69" s="77" t="e">
        <x:f>IF(OR($L$46=0,SUMIFS('Monthly data'!$J$8:$J$79,'Monthly data'!$B$8:$B$79,DATE('KPI setup'!$C$6,11,1),'Monthly data'!$C$8:$C$79,$L$46)=0),NA(),SUMIFS('Monthly data'!$F$8:$F$79,'Monthly data'!$B$8:$B$79,DATE('KPI setup'!$C$6,11,1),'Monthly data'!$C$8:$C$79,$L$46)*IF(INDEX('KPI setup'!$D$9:$D$14,MAX(1,$L$46))="Percent",100,1))</x:f>
      </x:c>
      <x:c r="D69" s="77" t="n">
        <x:f>IF(OR($L$46=0,SUMIFS('Monthly data'!$K$8:$K$79,'Monthly data'!$B$8:$B$79,DATE('KPI setup'!$C$6,11,1),'Monthly data'!$C$8:$C$79,$L$46)=0),NA(),SUMIFS('Monthly data'!$G$8:$G$79,'Monthly data'!$B$8:$B$79,DATE('KPI setup'!$C$6,11,1),'Monthly data'!$C$8:$C$79,$L$46)*IF(INDEX('KPI setup'!$D$9:$D$14,MAX(1,$L$46))="Percent",100,1))</x:f>
        <x:v>32000</x:v>
      </x:c>
      <x:c r="E69" s="77"/>
      <x:c r="F69" s="77"/>
      <x:c r="G69" s="77"/>
      <x:c r="H69" s="77"/>
      <x:c r="I69" s="77"/>
      <x:c r="J69" s="77"/>
      <x:c r="K69" s="77"/>
      <x:c r="L69" s="77"/>
      <x:c r="M69" s="77"/>
      <x:c r="N69" s="77"/>
      <x:c r="O69" s="77"/>
      <x:c r="P69" s="6"/>
    </x:row>
    <x:row r="70" ht="23" customHeight="1" hidden="1">
      <x:c r="A70" s="6"/>
      <x:c r="B70" s="77" t="str">
        <x:v>Dec</x:v>
      </x:c>
      <x:c r="C70" s="77" t="e">
        <x:f>IF(OR($L$46=0,SUMIFS('Monthly data'!$J$8:$J$79,'Monthly data'!$B$8:$B$79,DATE('KPI setup'!$C$6,12,1),'Monthly data'!$C$8:$C$79,$L$46)=0),NA(),SUMIFS('Monthly data'!$F$8:$F$79,'Monthly data'!$B$8:$B$79,DATE('KPI setup'!$C$6,12,1),'Monthly data'!$C$8:$C$79,$L$46)*IF(INDEX('KPI setup'!$D$9:$D$14,MAX(1,$L$46))="Percent",100,1))</x:f>
      </x:c>
      <x:c r="D70" s="77" t="n">
        <x:f>IF(OR($L$46=0,SUMIFS('Monthly data'!$K$8:$K$79,'Monthly data'!$B$8:$B$79,DATE('KPI setup'!$C$6,12,1),'Monthly data'!$C$8:$C$79,$L$46)=0),NA(),SUMIFS('Monthly data'!$G$8:$G$79,'Monthly data'!$B$8:$B$79,DATE('KPI setup'!$C$6,12,1),'Monthly data'!$C$8:$C$79,$L$46)*IF(INDEX('KPI setup'!$D$9:$D$14,MAX(1,$L$46))="Percent",100,1))</x:f>
        <x:v>34000</x:v>
      </x:c>
      <x:c r="E70" s="77"/>
      <x:c r="F70" s="77"/>
      <x:c r="G70" s="77"/>
      <x:c r="H70" s="77"/>
      <x:c r="I70" s="77"/>
      <x:c r="J70" s="77"/>
      <x:c r="K70" s="77"/>
      <x:c r="L70" s="77"/>
      <x:c r="M70" s="77"/>
      <x:c r="N70" s="77"/>
      <x:c r="O70" s="77"/>
      <x:c r="P70" s="6"/>
    </x:row>
    <x:row r="71" ht="23" customHeight="1" hidden="1">
      <x:c r="A71" s="6"/>
      <x:c r="B71" s="77"/>
      <x:c r="C71" s="77"/>
      <x:c r="D71" s="77"/>
      <x:c r="E71" s="77"/>
      <x:c r="F71" s="77"/>
      <x:c r="G71" s="77"/>
      <x:c r="H71" s="77"/>
      <x:c r="I71" s="77"/>
      <x:c r="J71" s="77"/>
      <x:c r="K71" s="77"/>
      <x:c r="L71" s="77"/>
      <x:c r="M71" s="77"/>
      <x:c r="N71" s="77"/>
      <x:c r="O71" s="77"/>
      <x:c r="P71" s="6"/>
    </x:row>
    <x:row r="72" ht="23" customHeight="1" hidden="1">
      <x:c r="A72" s="6"/>
      <x:c r="B72" s="77"/>
      <x:c r="C72" s="77"/>
      <x:c r="D72" s="77"/>
      <x:c r="E72" s="77"/>
      <x:c r="F72" s="77"/>
      <x:c r="G72" s="77"/>
      <x:c r="H72" s="77"/>
      <x:c r="I72" s="77"/>
      <x:c r="J72" s="77"/>
      <x:c r="K72" s="77"/>
      <x:c r="L72" s="77"/>
      <x:c r="M72" s="77"/>
      <x:c r="N72" s="77"/>
      <x:c r="O72" s="77"/>
      <x:c r="P72" s="6"/>
    </x:row>
    <x:row r="73" ht="23" customHeight="1" hidden="1">
      <x:c r="A73" s="6"/>
      <x:c r="B73" s="77"/>
      <x:c r="C73" s="77"/>
      <x:c r="D73" s="77"/>
      <x:c r="E73" s="77"/>
      <x:c r="F73" s="77"/>
      <x:c r="G73" s="77"/>
      <x:c r="H73" s="77"/>
      <x:c r="I73" s="77"/>
      <x:c r="J73" s="77"/>
      <x:c r="K73" s="77"/>
      <x:c r="L73" s="77"/>
      <x:c r="M73" s="77"/>
      <x:c r="N73" s="77"/>
      <x:c r="O73" s="77"/>
      <x:c r="P73" s="6"/>
    </x:row>
  </x:sheetData>
  <x:mergeCells>
    <x:mergeCell ref="B2:J3"/>
    <x:mergeCell ref="B4:J4"/>
    <x:mergeCell ref="L2:O2"/>
    <x:mergeCell ref="L3:O4"/>
    <x:mergeCell ref="B6:O6"/>
    <x:mergeCell ref="B45:O45"/>
    <x:mergeCell ref="B8:E8"/>
    <x:mergeCell ref="B9:E10"/>
    <x:mergeCell ref="B11:E11"/>
    <x:mergeCell ref="B12:E12"/>
    <x:mergeCell ref="B13:E13"/>
    <x:mergeCell ref="G8:J8"/>
    <x:mergeCell ref="G9:J10"/>
    <x:mergeCell ref="G11:J11"/>
    <x:mergeCell ref="G12:J12"/>
    <x:mergeCell ref="G13:J13"/>
    <x:mergeCell ref="L8:O8"/>
    <x:mergeCell ref="L9:O10"/>
    <x:mergeCell ref="L11:O11"/>
    <x:mergeCell ref="L12:O12"/>
    <x:mergeCell ref="L13:O13"/>
    <x:mergeCell ref="B17:E17"/>
    <x:mergeCell ref="B18:E19"/>
    <x:mergeCell ref="B20:E20"/>
    <x:mergeCell ref="B21:E21"/>
    <x:mergeCell ref="B22:E22"/>
    <x:mergeCell ref="G17:J17"/>
    <x:mergeCell ref="G18:J19"/>
    <x:mergeCell ref="G20:J20"/>
    <x:mergeCell ref="G21:J21"/>
    <x:mergeCell ref="G22:J22"/>
    <x:mergeCell ref="L17:O17"/>
    <x:mergeCell ref="L18:O19"/>
    <x:mergeCell ref="L20:O20"/>
    <x:mergeCell ref="L21:O21"/>
    <x:mergeCell ref="L22:O22"/>
    <x:mergeCell ref="B25:J25"/>
    <x:mergeCell ref="L25:O25"/>
    <x:mergeCell ref="B26:O26"/>
    <x:mergeCell ref="B42:O43"/>
  </x:mergeCells>
  <x:conditionalFormatting sqref="B12:E12">
    <x:cfRule type="expression" dxfId="5" priority="1">
      <x:formula>AND($H49&gt;0,$J49&gt;0,IF($G49="Higher",$C49&gt;$E49,$C49&lt;$E49))</x:formula>
    </x:cfRule>
    <x:cfRule type="expression" dxfId="6" priority="2">
      <x:formula>AND($H49&gt;0,$J49&gt;0,IF($G49="Higher",$C49&lt;$E49,$C49&gt;$E49))</x:formula>
    </x:cfRule>
  </x:conditionalFormatting>
  <x:conditionalFormatting sqref="B13:E13">
    <x:cfRule type="expression" dxfId="7" priority="3">
      <x:formula>$L49="Target met"</x:formula>
    </x:cfRule>
    <x:cfRule type="expression" dxfId="8" priority="4">
      <x:formula>OR($L49="Below target",$L49="Above target")</x:formula>
    </x:cfRule>
  </x:conditionalFormatting>
  <x:conditionalFormatting sqref="G12:J12">
    <x:cfRule type="expression" dxfId="9" priority="5">
      <x:formula>AND($H50&gt;0,$J50&gt;0,IF($G50="Higher",$C50&gt;$E50,$C50&lt;$E50))</x:formula>
    </x:cfRule>
    <x:cfRule type="expression" dxfId="10" priority="6">
      <x:formula>AND($H50&gt;0,$J50&gt;0,IF($G50="Higher",$C50&lt;$E50,$C50&gt;$E50))</x:formula>
    </x:cfRule>
  </x:conditionalFormatting>
  <x:conditionalFormatting sqref="G13:J13">
    <x:cfRule type="expression" dxfId="11" priority="7">
      <x:formula>$L50="Target met"</x:formula>
    </x:cfRule>
    <x:cfRule type="expression" dxfId="12" priority="8">
      <x:formula>OR($L50="Below target",$L50="Above target")</x:formula>
    </x:cfRule>
  </x:conditionalFormatting>
  <x:conditionalFormatting sqref="L12:O12">
    <x:cfRule type="expression" dxfId="13" priority="9">
      <x:formula>AND($H51&gt;0,$J51&gt;0,IF($G51="Higher",$C51&gt;$E51,$C51&lt;$E51))</x:formula>
    </x:cfRule>
    <x:cfRule type="expression" dxfId="14" priority="10">
      <x:formula>AND($H51&gt;0,$J51&gt;0,IF($G51="Higher",$C51&lt;$E51,$C51&gt;$E51))</x:formula>
    </x:cfRule>
  </x:conditionalFormatting>
  <x:conditionalFormatting sqref="L13:O13">
    <x:cfRule type="expression" dxfId="15" priority="11">
      <x:formula>$L51="Target met"</x:formula>
    </x:cfRule>
    <x:cfRule type="expression" dxfId="16" priority="12">
      <x:formula>OR($L51="Below target",$L51="Above target")</x:formula>
    </x:cfRule>
  </x:conditionalFormatting>
  <x:conditionalFormatting sqref="B21:E21">
    <x:cfRule type="expression" dxfId="17" priority="13">
      <x:formula>AND($H52&gt;0,$J52&gt;0,IF($G52="Higher",$C52&gt;$E52,$C52&lt;$E52))</x:formula>
    </x:cfRule>
    <x:cfRule type="expression" dxfId="18" priority="14">
      <x:formula>AND($H52&gt;0,$J52&gt;0,IF($G52="Higher",$C52&lt;$E52,$C52&gt;$E52))</x:formula>
    </x:cfRule>
  </x:conditionalFormatting>
  <x:conditionalFormatting sqref="B22:E22">
    <x:cfRule type="expression" dxfId="19" priority="15">
      <x:formula>$L52="Target met"</x:formula>
    </x:cfRule>
    <x:cfRule type="expression" dxfId="20" priority="16">
      <x:formula>OR($L52="Below target",$L52="Above target")</x:formula>
    </x:cfRule>
  </x:conditionalFormatting>
  <x:conditionalFormatting sqref="G21:J21">
    <x:cfRule type="expression" dxfId="21" priority="17">
      <x:formula>AND($H53&gt;0,$J53&gt;0,IF($G53="Higher",$C53&gt;$E53,$C53&lt;$E53))</x:formula>
    </x:cfRule>
    <x:cfRule type="expression" dxfId="22" priority="18">
      <x:formula>AND($H53&gt;0,$J53&gt;0,IF($G53="Higher",$C53&lt;$E53,$C53&gt;$E53))</x:formula>
    </x:cfRule>
  </x:conditionalFormatting>
  <x:conditionalFormatting sqref="G22:J22">
    <x:cfRule type="expression" dxfId="23" priority="19">
      <x:formula>$L53="Target met"</x:formula>
    </x:cfRule>
    <x:cfRule type="expression" dxfId="24" priority="20">
      <x:formula>OR($L53="Below target",$L53="Above target")</x:formula>
    </x:cfRule>
  </x:conditionalFormatting>
  <x:conditionalFormatting sqref="L21:O21">
    <x:cfRule type="expression" dxfId="25" priority="21">
      <x:formula>AND($H54&gt;0,$J54&gt;0,IF($G54="Higher",$C54&gt;$E54,$C54&lt;$E54))</x:formula>
    </x:cfRule>
    <x:cfRule type="expression" dxfId="26" priority="22">
      <x:formula>AND($H54&gt;0,$J54&gt;0,IF($G54="Higher",$C54&lt;$E54,$C54&gt;$E54))</x:formula>
    </x:cfRule>
  </x:conditionalFormatting>
  <x:conditionalFormatting sqref="L22:O22">
    <x:cfRule type="expression" dxfId="27" priority="23">
      <x:formula>$L54="Target met"</x:formula>
    </x:cfRule>
    <x:cfRule type="expression" dxfId="28" priority="24">
      <x:formula>OR($L54="Below target",$L54="Above target")</x:formula>
    </x:cfRule>
  </x:conditionalFormatting>
  <x:dataValidations count="2">
    <x:dataValidation type="list" sqref="L3">
      <x:formula1>"January,February,March,April,May,June,July,August,September,October,November,December"</x:formula1>
    </x:dataValidation>
    <x:dataValidation type="list" errorStyle="stop" showErrorMessage="1" errorTitle="Choose a KPI" error="Choose one of the KPI names from the list." sqref="L25">
      <x:formula1>KPINames</x:formula1>
    </x:dataValidation>
  </x:dataValidations>
  <x:pageMargins left="0.7" right="0.7" top="0.75" bottom="0.75" header="0.3" footer="0.3"/>
  <x:printOptions horizontalCentered="1"/>
  <x:pageMargins left="0.3" right="0.3" top="0.35" bottom="0.35" header="0.15" footer="0.15"/>
  <x:pageSetup paperSize="9" orientation="portrait" fitToWidth="1" fitToHeight="1"/>
  <x:drawing xmlns:r="http://schemas.openxmlformats.org/officeDocument/2006/relationships" r:id="R554980190cdc4ad3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showRowColHeaders="1" zoomScale="90" workbookViewId="0">
      <x:pane ySplit="7" topLeftCell="A8" activePane="bottomLeft" state="frozen"/>
      <x:selection pane="bottomLeft" activeCell="F8" sqref="F8"/>
    </x:sheetView>
  </x:sheetViews>
  <x:sheetFormatPr defaultRowHeight="15"/>
  <x:cols>
    <x:col min="1" max="1" width="2.7100000381469727" hidden="0" customWidth="1"/>
    <x:col min="2" max="2" width="17.860000610351562" hidden="0" customWidth="1"/>
    <x:col min="3" max="3" width="6.429999828338623" hidden="0" customWidth="1"/>
    <x:col min="4" max="4" width="28.56999969482422" hidden="0" customWidth="1"/>
    <x:col min="5" max="5" width="13.569999694824219" hidden="0" customWidth="1"/>
    <x:col min="6" max="6" width="17.139999389648438" hidden="0" customWidth="1"/>
    <x:col min="7" max="7" width="17.139999389648438" hidden="0" customWidth="1"/>
    <x:col min="8" max="8" width="47.86000061035156" hidden="0" customWidth="1"/>
    <x:col min="9" max="9" width="2.7100000381469727" hidden="0" customWidth="1"/>
    <x:col min="10" max="11" width="10" hidden="1" customWidth="1"/>
  </x:cols>
  <x:sheetData>
    <x:row r="1" ht="23" customHeight="1">
      <x:c r="A1" s="6"/>
      <x:c r="B1" s="6"/>
      <x:c r="C1" s="6"/>
      <x:c r="D1" s="6"/>
      <x:c r="E1" s="6"/>
      <x:c r="F1" s="6"/>
      <x:c r="G1" s="6"/>
      <x:c r="H1" s="6"/>
      <x:c r="I1" s="6"/>
    </x:row>
    <x:row r="2" ht="23" customHeight="1">
      <x:c r="A2" s="6"/>
      <x:c r="B2" s="8" t="str">
        <x:v>Monthly data</x:v>
      </x:c>
      <x:c r="C2" s="8"/>
      <x:c r="D2" s="8"/>
      <x:c r="E2" s="8"/>
      <x:c r="F2" s="8"/>
      <x:c r="G2" s="8"/>
      <x:c r="H2" s="8"/>
      <x:c r="I2" s="6"/>
    </x:row>
    <x:row r="3" ht="23" customHeight="1">
      <x:c r="A3" s="6"/>
      <x:c r="B3" s="8"/>
      <x:c r="C3" s="8"/>
      <x:c r="D3" s="8"/>
      <x:c r="E3" s="8"/>
      <x:c r="F3" s="8"/>
      <x:c r="G3" s="8"/>
      <x:c r="H3" s="8"/>
      <x:c r="I3" s="6"/>
    </x:row>
    <x:row r="4" ht="23" customHeight="1">
      <x:c r="A4" s="6"/>
      <x:c r="B4" s="10" t="str">
        <x:v>Edit the blue cells: actual results, targets, and notes. The other columns fill themselves.</x:v>
      </x:c>
      <x:c r="C4" s="10"/>
      <x:c r="D4" s="10"/>
      <x:c r="E4" s="10"/>
      <x:c r="F4" s="10"/>
      <x:c r="G4" s="10"/>
      <x:c r="H4" s="10"/>
      <x:c r="I4" s="6"/>
    </x:row>
    <x:row r="5" ht="23" customHeight="1">
      <x:c r="A5" s="6"/>
      <x:c r="B5" s="34" t="str">
        <x:v>Example figures are filled through September. Clear F8:H79 to start with your own data.</x:v>
      </x:c>
      <x:c r="C5" s="34"/>
      <x:c r="D5" s="34"/>
      <x:c r="E5" s="34"/>
      <x:c r="F5" s="34"/>
      <x:c r="G5" s="34"/>
      <x:c r="H5" s="34"/>
      <x:c r="I5" s="6"/>
    </x:row>
    <x:row r="6" ht="23" customHeight="1">
      <x:c r="A6" s="6"/>
      <x:c r="B6" s="6"/>
      <x:c r="C6" s="6"/>
      <x:c r="D6" s="6"/>
      <x:c r="E6" s="6"/>
      <x:c r="F6" s="6"/>
      <x:c r="G6" s="6"/>
      <x:c r="H6" s="6"/>
      <x:c r="I6" s="6"/>
    </x:row>
    <x:row r="7" ht="31" customHeight="1">
      <x:c r="A7" s="6"/>
      <x:c r="B7" s="18" t="str">
        <x:v>Month</x:v>
      </x:c>
      <x:c r="C7" s="18" t="str">
        <x:v>No.</x:v>
      </x:c>
      <x:c r="D7" s="18" t="str">
        <x:v>KPI</x:v>
      </x:c>
      <x:c r="E7" s="18" t="str">
        <x:v>Unit</x:v>
      </x:c>
      <x:c r="F7" s="18" t="str">
        <x:v>Actual</x:v>
      </x:c>
      <x:c r="G7" s="18" t="str">
        <x:v>Target</x:v>
      </x:c>
      <x:c r="H7" s="18" t="str">
        <x:v>Notes</x:v>
      </x:c>
      <x:c r="I7" s="6"/>
      <x:c r="J7" t="str">
        <x:v>Actual is numeric</x:v>
      </x:c>
      <x:c r="K7" t="str">
        <x:v>Target is numeric</x:v>
      </x:c>
    </x:row>
    <x:row r="8" ht="27" customHeight="1">
      <x:c r="A8" s="6"/>
      <x:c r="B8" s="42" t="n">
        <x:f>DATE('KPI setup'!$C$6,1,1)</x:f>
        <x:v>46023</x:v>
      </x:c>
      <x:c r="C8" s="38" t="n">
        <x:v>1</x:v>
      </x:c>
      <x:c r="D8" s="38" t="str">
        <x:f>INDEX('KPI setup'!$C$9:$C$14,C8)</x:f>
        <x:v>Monthly revenue</x:v>
      </x:c>
      <x:c r="E8" s="38" t="str">
        <x:f>INDEX('KPI setup'!$D$9:$D$14,C8)</x:f>
        <x:v>Currency</x:v>
      </x:c>
      <x:c r="F8" s="46" t="n">
        <x:v>18000</x:v>
      </x:c>
      <x:c r="G8" s="46" t="n">
        <x:v>18000</x:v>
      </x:c>
      <x:c r="H8" s="40"/>
      <x:c r="I8" s="6"/>
      <x:c r="J8" t="n">
        <x:f>IF(ISNUMBER(F8),1,0)</x:f>
        <x:v>1</x:v>
      </x:c>
      <x:c r="K8" t="n">
        <x:f>IF(ISNUMBER(G8),1,0)</x:f>
        <x:v>1</x:v>
      </x:c>
    </x:row>
    <x:row r="9" ht="27" customHeight="1">
      <x:c r="A9" s="6"/>
      <x:c r="B9" s="42" t="n">
        <x:f>DATE('KPI setup'!$C$6,1,1)</x:f>
        <x:v>46023</x:v>
      </x:c>
      <x:c r="C9" s="38" t="n">
        <x:v>2</x:v>
      </x:c>
      <x:c r="D9" s="38" t="str">
        <x:f>INDEX('KPI setup'!$C$9:$C$14,C9)</x:f>
        <x:v>Cash balance</x:v>
      </x:c>
      <x:c r="E9" s="38" t="str">
        <x:f>INDEX('KPI setup'!$D$9:$D$14,C9)</x:f>
        <x:v>Currency</x:v>
      </x:c>
      <x:c r="F9" s="46" t="n">
        <x:v>120000</x:v>
      </x:c>
      <x:c r="G9" s="46" t="n">
        <x:v>100000</x:v>
      </x:c>
      <x:c r="H9" s="40"/>
      <x:c r="I9" s="6"/>
      <x:c r="J9" t="n">
        <x:f>IF(ISNUMBER(F9),1,0)</x:f>
        <x:v>1</x:v>
      </x:c>
      <x:c r="K9" t="n">
        <x:f>IF(ISNUMBER(G9),1,0)</x:f>
        <x:v>1</x:v>
      </x:c>
    </x:row>
    <x:row r="10" ht="27" customHeight="1">
      <x:c r="A10" s="6"/>
      <x:c r="B10" s="42" t="n">
        <x:f>DATE('KPI setup'!$C$6,1,1)</x:f>
        <x:v>46023</x:v>
      </x:c>
      <x:c r="C10" s="38" t="n">
        <x:v>3</x:v>
      </x:c>
      <x:c r="D10" s="38" t="str">
        <x:f>INDEX('KPI setup'!$C$9:$C$14,C10)</x:f>
        <x:v>Paying customers</x:v>
      </x:c>
      <x:c r="E10" s="38" t="str">
        <x:f>INDEX('KPI setup'!$D$9:$D$14,C10)</x:f>
        <x:v>Number</x:v>
      </x:c>
      <x:c r="F10" s="46" t="n">
        <x:v>80</x:v>
      </x:c>
      <x:c r="G10" s="46" t="n">
        <x:v>80</x:v>
      </x:c>
      <x:c r="H10" s="40"/>
      <x:c r="I10" s="6"/>
      <x:c r="J10" t="n">
        <x:f>IF(ISNUMBER(F10),1,0)</x:f>
        <x:v>1</x:v>
      </x:c>
      <x:c r="K10" t="n">
        <x:f>IF(ISNUMBER(G10),1,0)</x:f>
        <x:v>1</x:v>
      </x:c>
    </x:row>
    <x:row r="11" ht="27" customHeight="1">
      <x:c r="A11" s="6"/>
      <x:c r="B11" s="42" t="n">
        <x:f>DATE('KPI setup'!$C$6,1,1)</x:f>
        <x:v>46023</x:v>
      </x:c>
      <x:c r="C11" s="38" t="n">
        <x:v>4</x:v>
      </x:c>
      <x:c r="D11" s="38" t="str">
        <x:f>INDEX('KPI setup'!$C$9:$C$14,C11)</x:f>
        <x:v>Trial conversion</x:v>
      </x:c>
      <x:c r="E11" s="38" t="str">
        <x:f>INDEX('KPI setup'!$D$9:$D$14,C11)</x:f>
        <x:v>Percent</x:v>
      </x:c>
      <x:c r="F11" s="48" t="n">
        <x:v>0.12</x:v>
      </x:c>
      <x:c r="G11" s="48" t="n">
        <x:v>0.2</x:v>
      </x:c>
      <x:c r="H11" s="40"/>
      <x:c r="I11" s="6"/>
      <x:c r="J11" t="n">
        <x:f>IF(ISNUMBER(F11),1,0)</x:f>
        <x:v>1</x:v>
      </x:c>
      <x:c r="K11" t="n">
        <x:f>IF(ISNUMBER(G11),1,0)</x:f>
        <x:v>1</x:v>
      </x:c>
    </x:row>
    <x:row r="12" ht="27" customHeight="1">
      <x:c r="A12" s="6"/>
      <x:c r="B12" s="42" t="n">
        <x:f>DATE('KPI setup'!$C$6,1,1)</x:f>
        <x:v>46023</x:v>
      </x:c>
      <x:c r="C12" s="38" t="n">
        <x:v>5</x:v>
      </x:c>
      <x:c r="D12" s="38" t="str">
        <x:f>INDEX('KPI setup'!$C$9:$C$14,C12)</x:f>
        <x:v>Customer churn</x:v>
      </x:c>
      <x:c r="E12" s="38" t="str">
        <x:f>INDEX('KPI setup'!$D$9:$D$14,C12)</x:f>
        <x:v>Percent</x:v>
      </x:c>
      <x:c r="F12" s="48" t="n">
        <x:v>0.05</x:v>
      </x:c>
      <x:c r="G12" s="48" t="n">
        <x:v>0.025</x:v>
      </x:c>
      <x:c r="H12" s="40"/>
      <x:c r="I12" s="6"/>
      <x:c r="J12" t="n">
        <x:f>IF(ISNUMBER(F12),1,0)</x:f>
        <x:v>1</x:v>
      </x:c>
      <x:c r="K12" t="n">
        <x:f>IF(ISNUMBER(G12),1,0)</x:f>
        <x:v>1</x:v>
      </x:c>
    </x:row>
    <x:row r="13" ht="27" customHeight="1">
      <x:c r="A13" s="6"/>
      <x:c r="B13" s="42" t="n">
        <x:f>DATE('KPI setup'!$C$6,1,1)</x:f>
        <x:v>46023</x:v>
      </x:c>
      <x:c r="C13" s="38" t="n">
        <x:v>6</x:v>
      </x:c>
      <x:c r="D13" s="38" t="str">
        <x:f>INDEX('KPI setup'!$C$9:$C$14,C13)</x:f>
        <x:v>First reply time</x:v>
      </x:c>
      <x:c r="E13" s="38" t="str">
        <x:f>INDEX('KPI setup'!$D$9:$D$14,C13)</x:f>
        <x:v>Hours</x:v>
      </x:c>
      <x:c r="F13" s="50" t="n">
        <x:v>18</x:v>
      </x:c>
      <x:c r="G13" s="50" t="n">
        <x:v>8</x:v>
      </x:c>
      <x:c r="H13" s="40"/>
      <x:c r="I13" s="6"/>
      <x:c r="J13" t="n">
        <x:f>IF(ISNUMBER(F13),1,0)</x:f>
        <x:v>1</x:v>
      </x:c>
      <x:c r="K13" t="n">
        <x:f>IF(ISNUMBER(G13),1,0)</x:f>
        <x:v>1</x:v>
      </x:c>
    </x:row>
    <x:row r="14" ht="27" customHeight="1">
      <x:c r="A14" s="6"/>
      <x:c r="B14" s="42" t="n">
        <x:f>DATE('KPI setup'!$C$6,2,1)</x:f>
        <x:v>46054</x:v>
      </x:c>
      <x:c r="C14" s="38" t="n">
        <x:v>1</x:v>
      </x:c>
      <x:c r="D14" s="38" t="str">
        <x:f>INDEX('KPI setup'!$C$9:$C$14,C14)</x:f>
        <x:v>Monthly revenue</x:v>
      </x:c>
      <x:c r="E14" s="38" t="str">
        <x:f>INDEX('KPI setup'!$D$9:$D$14,C14)</x:f>
        <x:v>Currency</x:v>
      </x:c>
      <x:c r="F14" s="46" t="n">
        <x:v>19500</x:v>
      </x:c>
      <x:c r="G14" s="46" t="n">
        <x:v>19500</x:v>
      </x:c>
      <x:c r="H14" s="40"/>
      <x:c r="I14" s="6"/>
      <x:c r="J14" t="n">
        <x:f>IF(ISNUMBER(F14),1,0)</x:f>
        <x:v>1</x:v>
      </x:c>
      <x:c r="K14" t="n">
        <x:f>IF(ISNUMBER(G14),1,0)</x:f>
        <x:v>1</x:v>
      </x:c>
    </x:row>
    <x:row r="15" ht="27" customHeight="1">
      <x:c r="A15" s="6"/>
      <x:c r="B15" s="42" t="n">
        <x:f>DATE('KPI setup'!$C$6,2,1)</x:f>
        <x:v>46054</x:v>
      </x:c>
      <x:c r="C15" s="38" t="n">
        <x:v>2</x:v>
      </x:c>
      <x:c r="D15" s="38" t="str">
        <x:f>INDEX('KPI setup'!$C$9:$C$14,C15)</x:f>
        <x:v>Cash balance</x:v>
      </x:c>
      <x:c r="E15" s="38" t="str">
        <x:f>INDEX('KPI setup'!$D$9:$D$14,C15)</x:f>
        <x:v>Currency</x:v>
      </x:c>
      <x:c r="F15" s="46" t="n">
        <x:v>116000</x:v>
      </x:c>
      <x:c r="G15" s="46" t="n">
        <x:v>100000</x:v>
      </x:c>
      <x:c r="H15" s="40"/>
      <x:c r="I15" s="6"/>
      <x:c r="J15" t="n">
        <x:f>IF(ISNUMBER(F15),1,0)</x:f>
        <x:v>1</x:v>
      </x:c>
      <x:c r="K15" t="n">
        <x:f>IF(ISNUMBER(G15),1,0)</x:f>
        <x:v>1</x:v>
      </x:c>
    </x:row>
    <x:row r="16" ht="27" customHeight="1">
      <x:c r="A16" s="6"/>
      <x:c r="B16" s="42" t="n">
        <x:f>DATE('KPI setup'!$C$6,2,1)</x:f>
        <x:v>46054</x:v>
      </x:c>
      <x:c r="C16" s="38" t="n">
        <x:v>3</x:v>
      </x:c>
      <x:c r="D16" s="38" t="str">
        <x:f>INDEX('KPI setup'!$C$9:$C$14,C16)</x:f>
        <x:v>Paying customers</x:v>
      </x:c>
      <x:c r="E16" s="38" t="str">
        <x:f>INDEX('KPI setup'!$D$9:$D$14,C16)</x:f>
        <x:v>Number</x:v>
      </x:c>
      <x:c r="F16" s="46" t="n">
        <x:v>85</x:v>
      </x:c>
      <x:c r="G16" s="46" t="n">
        <x:v>85</x:v>
      </x:c>
      <x:c r="H16" s="40"/>
      <x:c r="I16" s="6"/>
      <x:c r="J16" t="n">
        <x:f>IF(ISNUMBER(F16),1,0)</x:f>
        <x:v>1</x:v>
      </x:c>
      <x:c r="K16" t="n">
        <x:f>IF(ISNUMBER(G16),1,0)</x:f>
        <x:v>1</x:v>
      </x:c>
    </x:row>
    <x:row r="17" ht="27" customHeight="1">
      <x:c r="A17" s="6"/>
      <x:c r="B17" s="42" t="n">
        <x:f>DATE('KPI setup'!$C$6,2,1)</x:f>
        <x:v>46054</x:v>
      </x:c>
      <x:c r="C17" s="38" t="n">
        <x:v>4</x:v>
      </x:c>
      <x:c r="D17" s="38" t="str">
        <x:f>INDEX('KPI setup'!$C$9:$C$14,C17)</x:f>
        <x:v>Trial conversion</x:v>
      </x:c>
      <x:c r="E17" s="38" t="str">
        <x:f>INDEX('KPI setup'!$D$9:$D$14,C17)</x:f>
        <x:v>Percent</x:v>
      </x:c>
      <x:c r="F17" s="48" t="n">
        <x:v>0.135</x:v>
      </x:c>
      <x:c r="G17" s="48" t="n">
        <x:v>0.2</x:v>
      </x:c>
      <x:c r="H17" s="40"/>
      <x:c r="I17" s="6"/>
      <x:c r="J17" t="n">
        <x:f>IF(ISNUMBER(F17),1,0)</x:f>
        <x:v>1</x:v>
      </x:c>
      <x:c r="K17" t="n">
        <x:f>IF(ISNUMBER(G17),1,0)</x:f>
        <x:v>1</x:v>
      </x:c>
    </x:row>
    <x:row r="18" ht="27" customHeight="1">
      <x:c r="A18" s="6"/>
      <x:c r="B18" s="42" t="n">
        <x:f>DATE('KPI setup'!$C$6,2,1)</x:f>
        <x:v>46054</x:v>
      </x:c>
      <x:c r="C18" s="38" t="n">
        <x:v>5</x:v>
      </x:c>
      <x:c r="D18" s="38" t="str">
        <x:f>INDEX('KPI setup'!$C$9:$C$14,C18)</x:f>
        <x:v>Customer churn</x:v>
      </x:c>
      <x:c r="E18" s="38" t="str">
        <x:f>INDEX('KPI setup'!$D$9:$D$14,C18)</x:f>
        <x:v>Percent</x:v>
      </x:c>
      <x:c r="F18" s="48" t="n">
        <x:v>0.047</x:v>
      </x:c>
      <x:c r="G18" s="48" t="n">
        <x:v>0.025</x:v>
      </x:c>
      <x:c r="H18" s="40"/>
      <x:c r="I18" s="6"/>
      <x:c r="J18" t="n">
        <x:f>IF(ISNUMBER(F18),1,0)</x:f>
        <x:v>1</x:v>
      </x:c>
      <x:c r="K18" t="n">
        <x:f>IF(ISNUMBER(G18),1,0)</x:f>
        <x:v>1</x:v>
      </x:c>
    </x:row>
    <x:row r="19" ht="27" customHeight="1">
      <x:c r="A19" s="6"/>
      <x:c r="B19" s="42" t="n">
        <x:f>DATE('KPI setup'!$C$6,2,1)</x:f>
        <x:v>46054</x:v>
      </x:c>
      <x:c r="C19" s="38" t="n">
        <x:v>6</x:v>
      </x:c>
      <x:c r="D19" s="38" t="str">
        <x:f>INDEX('KPI setup'!$C$9:$C$14,C19)</x:f>
        <x:v>First reply time</x:v>
      </x:c>
      <x:c r="E19" s="38" t="str">
        <x:f>INDEX('KPI setup'!$D$9:$D$14,C19)</x:f>
        <x:v>Hours</x:v>
      </x:c>
      <x:c r="F19" s="50" t="n">
        <x:v>16</x:v>
      </x:c>
      <x:c r="G19" s="50" t="n">
        <x:v>8</x:v>
      </x:c>
      <x:c r="H19" s="40"/>
      <x:c r="I19" s="6"/>
      <x:c r="J19" t="n">
        <x:f>IF(ISNUMBER(F19),1,0)</x:f>
        <x:v>1</x:v>
      </x:c>
      <x:c r="K19" t="n">
        <x:f>IF(ISNUMBER(G19),1,0)</x:f>
        <x:v>1</x:v>
      </x:c>
    </x:row>
    <x:row r="20" ht="27" customHeight="1">
      <x:c r="A20" s="6"/>
      <x:c r="B20" s="42" t="n">
        <x:f>DATE('KPI setup'!$C$6,3,1)</x:f>
        <x:v>46082</x:v>
      </x:c>
      <x:c r="C20" s="38" t="n">
        <x:v>1</x:v>
      </x:c>
      <x:c r="D20" s="38" t="str">
        <x:f>INDEX('KPI setup'!$C$9:$C$14,C20)</x:f>
        <x:v>Monthly revenue</x:v>
      </x:c>
      <x:c r="E20" s="38" t="str">
        <x:f>INDEX('KPI setup'!$D$9:$D$14,C20)</x:f>
        <x:v>Currency</x:v>
      </x:c>
      <x:c r="F20" s="46" t="n">
        <x:v>20400</x:v>
      </x:c>
      <x:c r="G20" s="46" t="n">
        <x:v>21000</x:v>
      </x:c>
      <x:c r="H20" s="40"/>
      <x:c r="I20" s="6"/>
      <x:c r="J20" t="n">
        <x:f>IF(ISNUMBER(F20),1,0)</x:f>
        <x:v>1</x:v>
      </x:c>
      <x:c r="K20" t="n">
        <x:f>IF(ISNUMBER(G20),1,0)</x:f>
        <x:v>1</x:v>
      </x:c>
    </x:row>
    <x:row r="21" ht="27" customHeight="1">
      <x:c r="A21" s="6"/>
      <x:c r="B21" s="42" t="n">
        <x:f>DATE('KPI setup'!$C$6,3,1)</x:f>
        <x:v>46082</x:v>
      </x:c>
      <x:c r="C21" s="38" t="n">
        <x:v>2</x:v>
      </x:c>
      <x:c r="D21" s="38" t="str">
        <x:f>INDEX('KPI setup'!$C$9:$C$14,C21)</x:f>
        <x:v>Cash balance</x:v>
      </x:c>
      <x:c r="E21" s="38" t="str">
        <x:f>INDEX('KPI setup'!$D$9:$D$14,C21)</x:f>
        <x:v>Currency</x:v>
      </x:c>
      <x:c r="F21" s="46" t="n">
        <x:v>114000</x:v>
      </x:c>
      <x:c r="G21" s="46" t="n">
        <x:v>100000</x:v>
      </x:c>
      <x:c r="H21" s="40"/>
      <x:c r="I21" s="6"/>
      <x:c r="J21" t="n">
        <x:f>IF(ISNUMBER(F21),1,0)</x:f>
        <x:v>1</x:v>
      </x:c>
      <x:c r="K21" t="n">
        <x:f>IF(ISNUMBER(G21),1,0)</x:f>
        <x:v>1</x:v>
      </x:c>
    </x:row>
    <x:row r="22" ht="27" customHeight="1">
      <x:c r="A22" s="6"/>
      <x:c r="B22" s="42" t="n">
        <x:f>DATE('KPI setup'!$C$6,3,1)</x:f>
        <x:v>46082</x:v>
      </x:c>
      <x:c r="C22" s="38" t="n">
        <x:v>3</x:v>
      </x:c>
      <x:c r="D22" s="38" t="str">
        <x:f>INDEX('KPI setup'!$C$9:$C$14,C22)</x:f>
        <x:v>Paying customers</x:v>
      </x:c>
      <x:c r="E22" s="38" t="str">
        <x:f>INDEX('KPI setup'!$D$9:$D$14,C22)</x:f>
        <x:v>Number</x:v>
      </x:c>
      <x:c r="F22" s="46" t="n">
        <x:v>89</x:v>
      </x:c>
      <x:c r="G22" s="46" t="n">
        <x:v>90</x:v>
      </x:c>
      <x:c r="H22" s="40"/>
      <x:c r="I22" s="6"/>
      <x:c r="J22" t="n">
        <x:f>IF(ISNUMBER(F22),1,0)</x:f>
        <x:v>1</x:v>
      </x:c>
      <x:c r="K22" t="n">
        <x:f>IF(ISNUMBER(G22),1,0)</x:f>
        <x:v>1</x:v>
      </x:c>
    </x:row>
    <x:row r="23" ht="27" customHeight="1">
      <x:c r="A23" s="6"/>
      <x:c r="B23" s="42" t="n">
        <x:f>DATE('KPI setup'!$C$6,3,1)</x:f>
        <x:v>46082</x:v>
      </x:c>
      <x:c r="C23" s="38" t="n">
        <x:v>4</x:v>
      </x:c>
      <x:c r="D23" s="38" t="str">
        <x:f>INDEX('KPI setup'!$C$9:$C$14,C23)</x:f>
        <x:v>Trial conversion</x:v>
      </x:c>
      <x:c r="E23" s="38" t="str">
        <x:f>INDEX('KPI setup'!$D$9:$D$14,C23)</x:f>
        <x:v>Percent</x:v>
      </x:c>
      <x:c r="F23" s="48" t="n">
        <x:v>0.148</x:v>
      </x:c>
      <x:c r="G23" s="48" t="n">
        <x:v>0.2</x:v>
      </x:c>
      <x:c r="H23" s="40"/>
      <x:c r="I23" s="6"/>
      <x:c r="J23" t="n">
        <x:f>IF(ISNUMBER(F23),1,0)</x:f>
        <x:v>1</x:v>
      </x:c>
      <x:c r="K23" t="n">
        <x:f>IF(ISNUMBER(G23),1,0)</x:f>
        <x:v>1</x:v>
      </x:c>
    </x:row>
    <x:row r="24" ht="27" customHeight="1">
      <x:c r="A24" s="6"/>
      <x:c r="B24" s="42" t="n">
        <x:f>DATE('KPI setup'!$C$6,3,1)</x:f>
        <x:v>46082</x:v>
      </x:c>
      <x:c r="C24" s="38" t="n">
        <x:v>5</x:v>
      </x:c>
      <x:c r="D24" s="38" t="str">
        <x:f>INDEX('KPI setup'!$C$9:$C$14,C24)</x:f>
        <x:v>Customer churn</x:v>
      </x:c>
      <x:c r="E24" s="38" t="str">
        <x:f>INDEX('KPI setup'!$D$9:$D$14,C24)</x:f>
        <x:v>Percent</x:v>
      </x:c>
      <x:c r="F24" s="48" t="n">
        <x:v>0.042</x:v>
      </x:c>
      <x:c r="G24" s="48" t="n">
        <x:v>0.025</x:v>
      </x:c>
      <x:c r="H24" s="40"/>
      <x:c r="I24" s="6"/>
      <x:c r="J24" t="n">
        <x:f>IF(ISNUMBER(F24),1,0)</x:f>
        <x:v>1</x:v>
      </x:c>
      <x:c r="K24" t="n">
        <x:f>IF(ISNUMBER(G24),1,0)</x:f>
        <x:v>1</x:v>
      </x:c>
    </x:row>
    <x:row r="25" ht="27" customHeight="1">
      <x:c r="A25" s="6"/>
      <x:c r="B25" s="42" t="n">
        <x:f>DATE('KPI setup'!$C$6,3,1)</x:f>
        <x:v>46082</x:v>
      </x:c>
      <x:c r="C25" s="38" t="n">
        <x:v>6</x:v>
      </x:c>
      <x:c r="D25" s="38" t="str">
        <x:f>INDEX('KPI setup'!$C$9:$C$14,C25)</x:f>
        <x:v>First reply time</x:v>
      </x:c>
      <x:c r="E25" s="38" t="str">
        <x:f>INDEX('KPI setup'!$D$9:$D$14,C25)</x:f>
        <x:v>Hours</x:v>
      </x:c>
      <x:c r="F25" s="50" t="n">
        <x:v>14</x:v>
      </x:c>
      <x:c r="G25" s="50" t="n">
        <x:v>8</x:v>
      </x:c>
      <x:c r="H25" s="40"/>
      <x:c r="I25" s="6"/>
      <x:c r="J25" t="n">
        <x:f>IF(ISNUMBER(F25),1,0)</x:f>
        <x:v>1</x:v>
      </x:c>
      <x:c r="K25" t="n">
        <x:f>IF(ISNUMBER(G25),1,0)</x:f>
        <x:v>1</x:v>
      </x:c>
    </x:row>
    <x:row r="26" ht="27" customHeight="1">
      <x:c r="A26" s="6"/>
      <x:c r="B26" s="42" t="n">
        <x:f>DATE('KPI setup'!$C$6,4,1)</x:f>
        <x:v>46113</x:v>
      </x:c>
      <x:c r="C26" s="38" t="n">
        <x:v>1</x:v>
      </x:c>
      <x:c r="D26" s="38" t="str">
        <x:f>INDEX('KPI setup'!$C$9:$C$14,C26)</x:f>
        <x:v>Monthly revenue</x:v>
      </x:c>
      <x:c r="E26" s="38" t="str">
        <x:f>INDEX('KPI setup'!$D$9:$D$14,C26)</x:f>
        <x:v>Currency</x:v>
      </x:c>
      <x:c r="F26" s="46" t="n">
        <x:v>21300</x:v>
      </x:c>
      <x:c r="G26" s="46" t="n">
        <x:v>22500</x:v>
      </x:c>
      <x:c r="H26" s="40"/>
      <x:c r="I26" s="6"/>
      <x:c r="J26" t="n">
        <x:f>IF(ISNUMBER(F26),1,0)</x:f>
        <x:v>1</x:v>
      </x:c>
      <x:c r="K26" t="n">
        <x:f>IF(ISNUMBER(G26),1,0)</x:f>
        <x:v>1</x:v>
      </x:c>
    </x:row>
    <x:row r="27" ht="27" customHeight="1">
      <x:c r="A27" s="6"/>
      <x:c r="B27" s="42" t="n">
        <x:f>DATE('KPI setup'!$C$6,4,1)</x:f>
        <x:v>46113</x:v>
      </x:c>
      <x:c r="C27" s="38" t="n">
        <x:v>2</x:v>
      </x:c>
      <x:c r="D27" s="38" t="str">
        <x:f>INDEX('KPI setup'!$C$9:$C$14,C27)</x:f>
        <x:v>Cash balance</x:v>
      </x:c>
      <x:c r="E27" s="38" t="str">
        <x:f>INDEX('KPI setup'!$D$9:$D$14,C27)</x:f>
        <x:v>Currency</x:v>
      </x:c>
      <x:c r="F27" s="46" t="n">
        <x:v>111000</x:v>
      </x:c>
      <x:c r="G27" s="46" t="n">
        <x:v>100000</x:v>
      </x:c>
      <x:c r="H27" s="40"/>
      <x:c r="I27" s="6"/>
      <x:c r="J27" t="n">
        <x:f>IF(ISNUMBER(F27),1,0)</x:f>
        <x:v>1</x:v>
      </x:c>
      <x:c r="K27" t="n">
        <x:f>IF(ISNUMBER(G27),1,0)</x:f>
        <x:v>1</x:v>
      </x:c>
    </x:row>
    <x:row r="28" ht="27" customHeight="1">
      <x:c r="A28" s="6"/>
      <x:c r="B28" s="42" t="n">
        <x:f>DATE('KPI setup'!$C$6,4,1)</x:f>
        <x:v>46113</x:v>
      </x:c>
      <x:c r="C28" s="38" t="n">
        <x:v>3</x:v>
      </x:c>
      <x:c r="D28" s="38" t="str">
        <x:f>INDEX('KPI setup'!$C$9:$C$14,C28)</x:f>
        <x:v>Paying customers</x:v>
      </x:c>
      <x:c r="E28" s="38" t="str">
        <x:f>INDEX('KPI setup'!$D$9:$D$14,C28)</x:f>
        <x:v>Number</x:v>
      </x:c>
      <x:c r="F28" s="46" t="n">
        <x:v>93</x:v>
      </x:c>
      <x:c r="G28" s="46" t="n">
        <x:v>95</x:v>
      </x:c>
      <x:c r="H28" s="40"/>
      <x:c r="I28" s="6"/>
      <x:c r="J28" t="n">
        <x:f>IF(ISNUMBER(F28),1,0)</x:f>
        <x:v>1</x:v>
      </x:c>
      <x:c r="K28" t="n">
        <x:f>IF(ISNUMBER(G28),1,0)</x:f>
        <x:v>1</x:v>
      </x:c>
    </x:row>
    <x:row r="29" ht="27" customHeight="1">
      <x:c r="A29" s="6"/>
      <x:c r="B29" s="42" t="n">
        <x:f>DATE('KPI setup'!$C$6,4,1)</x:f>
        <x:v>46113</x:v>
      </x:c>
      <x:c r="C29" s="38" t="n">
        <x:v>4</x:v>
      </x:c>
      <x:c r="D29" s="38" t="str">
        <x:f>INDEX('KPI setup'!$C$9:$C$14,C29)</x:f>
        <x:v>Trial conversion</x:v>
      </x:c>
      <x:c r="E29" s="38" t="str">
        <x:f>INDEX('KPI setup'!$D$9:$D$14,C29)</x:f>
        <x:v>Percent</x:v>
      </x:c>
      <x:c r="F29" s="48" t="n">
        <x:v>0.16</x:v>
      </x:c>
      <x:c r="G29" s="48" t="n">
        <x:v>0.2</x:v>
      </x:c>
      <x:c r="H29" s="40"/>
      <x:c r="I29" s="6"/>
      <x:c r="J29" t="n">
        <x:f>IF(ISNUMBER(F29),1,0)</x:f>
        <x:v>1</x:v>
      </x:c>
      <x:c r="K29" t="n">
        <x:f>IF(ISNUMBER(G29),1,0)</x:f>
        <x:v>1</x:v>
      </x:c>
    </x:row>
    <x:row r="30" ht="27" customHeight="1">
      <x:c r="A30" s="6"/>
      <x:c r="B30" s="42" t="n">
        <x:f>DATE('KPI setup'!$C$6,4,1)</x:f>
        <x:v>46113</x:v>
      </x:c>
      <x:c r="C30" s="38" t="n">
        <x:v>5</x:v>
      </x:c>
      <x:c r="D30" s="38" t="str">
        <x:f>INDEX('KPI setup'!$C$9:$C$14,C30)</x:f>
        <x:v>Customer churn</x:v>
      </x:c>
      <x:c r="E30" s="38" t="str">
        <x:f>INDEX('KPI setup'!$D$9:$D$14,C30)</x:f>
        <x:v>Percent</x:v>
      </x:c>
      <x:c r="F30" s="48" t="n">
        <x:v>0.038</x:v>
      </x:c>
      <x:c r="G30" s="48" t="n">
        <x:v>0.025</x:v>
      </x:c>
      <x:c r="H30" s="40"/>
      <x:c r="I30" s="6"/>
      <x:c r="J30" t="n">
        <x:f>IF(ISNUMBER(F30),1,0)</x:f>
        <x:v>1</x:v>
      </x:c>
      <x:c r="K30" t="n">
        <x:f>IF(ISNUMBER(G30),1,0)</x:f>
        <x:v>1</x:v>
      </x:c>
    </x:row>
    <x:row r="31" ht="27" customHeight="1">
      <x:c r="A31" s="6"/>
      <x:c r="B31" s="42" t="n">
        <x:f>DATE('KPI setup'!$C$6,4,1)</x:f>
        <x:v>46113</x:v>
      </x:c>
      <x:c r="C31" s="38" t="n">
        <x:v>6</x:v>
      </x:c>
      <x:c r="D31" s="38" t="str">
        <x:f>INDEX('KPI setup'!$C$9:$C$14,C31)</x:f>
        <x:v>First reply time</x:v>
      </x:c>
      <x:c r="E31" s="38" t="str">
        <x:f>INDEX('KPI setup'!$D$9:$D$14,C31)</x:f>
        <x:v>Hours</x:v>
      </x:c>
      <x:c r="F31" s="50" t="n">
        <x:v>12</x:v>
      </x:c>
      <x:c r="G31" s="50" t="n">
        <x:v>8</x:v>
      </x:c>
      <x:c r="H31" s="40"/>
      <x:c r="I31" s="6"/>
      <x:c r="J31" t="n">
        <x:f>IF(ISNUMBER(F31),1,0)</x:f>
        <x:v>1</x:v>
      </x:c>
      <x:c r="K31" t="n">
        <x:f>IF(ISNUMBER(G31),1,0)</x:f>
        <x:v>1</x:v>
      </x:c>
    </x:row>
    <x:row r="32" ht="27" customHeight="1">
      <x:c r="A32" s="6"/>
      <x:c r="B32" s="42" t="n">
        <x:f>DATE('KPI setup'!$C$6,5,1)</x:f>
        <x:v>46143</x:v>
      </x:c>
      <x:c r="C32" s="38" t="n">
        <x:v>1</x:v>
      </x:c>
      <x:c r="D32" s="38" t="str">
        <x:f>INDEX('KPI setup'!$C$9:$C$14,C32)</x:f>
        <x:v>Monthly revenue</x:v>
      </x:c>
      <x:c r="E32" s="38" t="str">
        <x:f>INDEX('KPI setup'!$D$9:$D$14,C32)</x:f>
        <x:v>Currency</x:v>
      </x:c>
      <x:c r="F32" s="46" t="n">
        <x:v>22900</x:v>
      </x:c>
      <x:c r="G32" s="46" t="n">
        <x:v>24000</x:v>
      </x:c>
      <x:c r="H32" s="40"/>
      <x:c r="I32" s="6"/>
      <x:c r="J32" t="n">
        <x:f>IF(ISNUMBER(F32),1,0)</x:f>
        <x:v>1</x:v>
      </x:c>
      <x:c r="K32" t="n">
        <x:f>IF(ISNUMBER(G32),1,0)</x:f>
        <x:v>1</x:v>
      </x:c>
    </x:row>
    <x:row r="33" ht="27" customHeight="1">
      <x:c r="A33" s="6"/>
      <x:c r="B33" s="42" t="n">
        <x:f>DATE('KPI setup'!$C$6,5,1)</x:f>
        <x:v>46143</x:v>
      </x:c>
      <x:c r="C33" s="38" t="n">
        <x:v>2</x:v>
      </x:c>
      <x:c r="D33" s="38" t="str">
        <x:f>INDEX('KPI setup'!$C$9:$C$14,C33)</x:f>
        <x:v>Cash balance</x:v>
      </x:c>
      <x:c r="E33" s="38" t="str">
        <x:f>INDEX('KPI setup'!$D$9:$D$14,C33)</x:f>
        <x:v>Currency</x:v>
      </x:c>
      <x:c r="F33" s="46" t="n">
        <x:v>106000</x:v>
      </x:c>
      <x:c r="G33" s="46" t="n">
        <x:v>100000</x:v>
      </x:c>
      <x:c r="H33" s="40"/>
      <x:c r="I33" s="6"/>
      <x:c r="J33" t="n">
        <x:f>IF(ISNUMBER(F33),1,0)</x:f>
        <x:v>1</x:v>
      </x:c>
      <x:c r="K33" t="n">
        <x:f>IF(ISNUMBER(G33),1,0)</x:f>
        <x:v>1</x:v>
      </x:c>
    </x:row>
    <x:row r="34" ht="27" customHeight="1">
      <x:c r="A34" s="6"/>
      <x:c r="B34" s="42" t="n">
        <x:f>DATE('KPI setup'!$C$6,5,1)</x:f>
        <x:v>46143</x:v>
      </x:c>
      <x:c r="C34" s="38" t="n">
        <x:v>3</x:v>
      </x:c>
      <x:c r="D34" s="38" t="str">
        <x:f>INDEX('KPI setup'!$C$9:$C$14,C34)</x:f>
        <x:v>Paying customers</x:v>
      </x:c>
      <x:c r="E34" s="38" t="str">
        <x:f>INDEX('KPI setup'!$D$9:$D$14,C34)</x:f>
        <x:v>Number</x:v>
      </x:c>
      <x:c r="F34" s="46" t="n">
        <x:v>98</x:v>
      </x:c>
      <x:c r="G34" s="46" t="n">
        <x:v>100</x:v>
      </x:c>
      <x:c r="H34" s="40"/>
      <x:c r="I34" s="6"/>
      <x:c r="J34" t="n">
        <x:f>IF(ISNUMBER(F34),1,0)</x:f>
        <x:v>1</x:v>
      </x:c>
      <x:c r="K34" t="n">
        <x:f>IF(ISNUMBER(G34),1,0)</x:f>
        <x:v>1</x:v>
      </x:c>
    </x:row>
    <x:row r="35" ht="27" customHeight="1">
      <x:c r="A35" s="6"/>
      <x:c r="B35" s="42" t="n">
        <x:f>DATE('KPI setup'!$C$6,5,1)</x:f>
        <x:v>46143</x:v>
      </x:c>
      <x:c r="C35" s="38" t="n">
        <x:v>4</x:v>
      </x:c>
      <x:c r="D35" s="38" t="str">
        <x:f>INDEX('KPI setup'!$C$9:$C$14,C35)</x:f>
        <x:v>Trial conversion</x:v>
      </x:c>
      <x:c r="E35" s="38" t="str">
        <x:f>INDEX('KPI setup'!$D$9:$D$14,C35)</x:f>
        <x:v>Percent</x:v>
      </x:c>
      <x:c r="F35" s="48" t="n">
        <x:v>0.173</x:v>
      </x:c>
      <x:c r="G35" s="48" t="n">
        <x:v>0.2</x:v>
      </x:c>
      <x:c r="H35" s="40"/>
      <x:c r="I35" s="6"/>
      <x:c r="J35" t="n">
        <x:f>IF(ISNUMBER(F35),1,0)</x:f>
        <x:v>1</x:v>
      </x:c>
      <x:c r="K35" t="n">
        <x:f>IF(ISNUMBER(G35),1,0)</x:f>
        <x:v>1</x:v>
      </x:c>
    </x:row>
    <x:row r="36" ht="27" customHeight="1">
      <x:c r="A36" s="6"/>
      <x:c r="B36" s="42" t="n">
        <x:f>DATE('KPI setup'!$C$6,5,1)</x:f>
        <x:v>46143</x:v>
      </x:c>
      <x:c r="C36" s="38" t="n">
        <x:v>5</x:v>
      </x:c>
      <x:c r="D36" s="38" t="str">
        <x:f>INDEX('KPI setup'!$C$9:$C$14,C36)</x:f>
        <x:v>Customer churn</x:v>
      </x:c>
      <x:c r="E36" s="38" t="str">
        <x:f>INDEX('KPI setup'!$D$9:$D$14,C36)</x:f>
        <x:v>Percent</x:v>
      </x:c>
      <x:c r="F36" s="48" t="n">
        <x:v>0.036</x:v>
      </x:c>
      <x:c r="G36" s="48" t="n">
        <x:v>0.025</x:v>
      </x:c>
      <x:c r="H36" s="40"/>
      <x:c r="I36" s="6"/>
      <x:c r="J36" t="n">
        <x:f>IF(ISNUMBER(F36),1,0)</x:f>
        <x:v>1</x:v>
      </x:c>
      <x:c r="K36" t="n">
        <x:f>IF(ISNUMBER(G36),1,0)</x:f>
        <x:v>1</x:v>
      </x:c>
    </x:row>
    <x:row r="37" ht="27" customHeight="1">
      <x:c r="A37" s="6"/>
      <x:c r="B37" s="42" t="n">
        <x:f>DATE('KPI setup'!$C$6,5,1)</x:f>
        <x:v>46143</x:v>
      </x:c>
      <x:c r="C37" s="38" t="n">
        <x:v>6</x:v>
      </x:c>
      <x:c r="D37" s="38" t="str">
        <x:f>INDEX('KPI setup'!$C$9:$C$14,C37)</x:f>
        <x:v>First reply time</x:v>
      </x:c>
      <x:c r="E37" s="38" t="str">
        <x:f>INDEX('KPI setup'!$D$9:$D$14,C37)</x:f>
        <x:v>Hours</x:v>
      </x:c>
      <x:c r="F37" s="50" t="n">
        <x:v>11</x:v>
      </x:c>
      <x:c r="G37" s="50" t="n">
        <x:v>8</x:v>
      </x:c>
      <x:c r="H37" s="40"/>
      <x:c r="I37" s="6"/>
      <x:c r="J37" t="n">
        <x:f>IF(ISNUMBER(F37),1,0)</x:f>
        <x:v>1</x:v>
      </x:c>
      <x:c r="K37" t="n">
        <x:f>IF(ISNUMBER(G37),1,0)</x:f>
        <x:v>1</x:v>
      </x:c>
    </x:row>
    <x:row r="38" ht="27" customHeight="1">
      <x:c r="A38" s="6"/>
      <x:c r="B38" s="42" t="n">
        <x:f>DATE('KPI setup'!$C$6,6,1)</x:f>
        <x:v>46174</x:v>
      </x:c>
      <x:c r="C38" s="38" t="n">
        <x:v>1</x:v>
      </x:c>
      <x:c r="D38" s="38" t="str">
        <x:f>INDEX('KPI setup'!$C$9:$C$14,C38)</x:f>
        <x:v>Monthly revenue</x:v>
      </x:c>
      <x:c r="E38" s="38" t="str">
        <x:f>INDEX('KPI setup'!$D$9:$D$14,C38)</x:f>
        <x:v>Currency</x:v>
      </x:c>
      <x:c r="F38" s="46" t="n">
        <x:v>23600</x:v>
      </x:c>
      <x:c r="G38" s="46" t="n">
        <x:v>25000</x:v>
      </x:c>
      <x:c r="H38" s="40"/>
      <x:c r="I38" s="6"/>
      <x:c r="J38" t="n">
        <x:f>IF(ISNUMBER(F38),1,0)</x:f>
        <x:v>1</x:v>
      </x:c>
      <x:c r="K38" t="n">
        <x:f>IF(ISNUMBER(G38),1,0)</x:f>
        <x:v>1</x:v>
      </x:c>
    </x:row>
    <x:row r="39" ht="27" customHeight="1">
      <x:c r="A39" s="6"/>
      <x:c r="B39" s="42" t="n">
        <x:f>DATE('KPI setup'!$C$6,6,1)</x:f>
        <x:v>46174</x:v>
      </x:c>
      <x:c r="C39" s="38" t="n">
        <x:v>2</x:v>
      </x:c>
      <x:c r="D39" s="38" t="str">
        <x:f>INDEX('KPI setup'!$C$9:$C$14,C39)</x:f>
        <x:v>Cash balance</x:v>
      </x:c>
      <x:c r="E39" s="38" t="str">
        <x:f>INDEX('KPI setup'!$D$9:$D$14,C39)</x:f>
        <x:v>Currency</x:v>
      </x:c>
      <x:c r="F39" s="46" t="n">
        <x:v>103000</x:v>
      </x:c>
      <x:c r="G39" s="46" t="n">
        <x:v>100000</x:v>
      </x:c>
      <x:c r="H39" s="40"/>
      <x:c r="I39" s="6"/>
      <x:c r="J39" t="n">
        <x:f>IF(ISNUMBER(F39),1,0)</x:f>
        <x:v>1</x:v>
      </x:c>
      <x:c r="K39" t="n">
        <x:f>IF(ISNUMBER(G39),1,0)</x:f>
        <x:v>1</x:v>
      </x:c>
    </x:row>
    <x:row r="40" ht="27" customHeight="1">
      <x:c r="A40" s="6"/>
      <x:c r="B40" s="42" t="n">
        <x:f>DATE('KPI setup'!$C$6,6,1)</x:f>
        <x:v>46174</x:v>
      </x:c>
      <x:c r="C40" s="38" t="n">
        <x:v>3</x:v>
      </x:c>
      <x:c r="D40" s="38" t="str">
        <x:f>INDEX('KPI setup'!$C$9:$C$14,C40)</x:f>
        <x:v>Paying customers</x:v>
      </x:c>
      <x:c r="E40" s="38" t="str">
        <x:f>INDEX('KPI setup'!$D$9:$D$14,C40)</x:f>
        <x:v>Number</x:v>
      </x:c>
      <x:c r="F40" s="46" t="n">
        <x:v>103</x:v>
      </x:c>
      <x:c r="G40" s="46" t="n">
        <x:v>105</x:v>
      </x:c>
      <x:c r="H40" s="40"/>
      <x:c r="I40" s="6"/>
      <x:c r="J40" t="n">
        <x:f>IF(ISNUMBER(F40),1,0)</x:f>
        <x:v>1</x:v>
      </x:c>
      <x:c r="K40" t="n">
        <x:f>IF(ISNUMBER(G40),1,0)</x:f>
        <x:v>1</x:v>
      </x:c>
    </x:row>
    <x:row r="41" ht="27" customHeight="1">
      <x:c r="A41" s="6"/>
      <x:c r="B41" s="42" t="n">
        <x:f>DATE('KPI setup'!$C$6,6,1)</x:f>
        <x:v>46174</x:v>
      </x:c>
      <x:c r="C41" s="38" t="n">
        <x:v>4</x:v>
      </x:c>
      <x:c r="D41" s="38" t="str">
        <x:f>INDEX('KPI setup'!$C$9:$C$14,C41)</x:f>
        <x:v>Trial conversion</x:v>
      </x:c>
      <x:c r="E41" s="38" t="str">
        <x:f>INDEX('KPI setup'!$D$9:$D$14,C41)</x:f>
        <x:v>Percent</x:v>
      </x:c>
      <x:c r="F41" s="48" t="n">
        <x:v>0.18</x:v>
      </x:c>
      <x:c r="G41" s="48" t="n">
        <x:v>0.2</x:v>
      </x:c>
      <x:c r="H41" s="40"/>
      <x:c r="I41" s="6"/>
      <x:c r="J41" t="n">
        <x:f>IF(ISNUMBER(F41),1,0)</x:f>
        <x:v>1</x:v>
      </x:c>
      <x:c r="K41" t="n">
        <x:f>IF(ISNUMBER(G41),1,0)</x:f>
        <x:v>1</x:v>
      </x:c>
    </x:row>
    <x:row r="42" ht="27" customHeight="1">
      <x:c r="A42" s="6"/>
      <x:c r="B42" s="42" t="n">
        <x:f>DATE('KPI setup'!$C$6,6,1)</x:f>
        <x:v>46174</x:v>
      </x:c>
      <x:c r="C42" s="38" t="n">
        <x:v>5</x:v>
      </x:c>
      <x:c r="D42" s="38" t="str">
        <x:f>INDEX('KPI setup'!$C$9:$C$14,C42)</x:f>
        <x:v>Customer churn</x:v>
      </x:c>
      <x:c r="E42" s="38" t="str">
        <x:f>INDEX('KPI setup'!$D$9:$D$14,C42)</x:f>
        <x:v>Percent</x:v>
      </x:c>
      <x:c r="F42" s="48" t="n">
        <x:v>0.034</x:v>
      </x:c>
      <x:c r="G42" s="48" t="n">
        <x:v>0.025</x:v>
      </x:c>
      <x:c r="H42" s="40"/>
      <x:c r="I42" s="6"/>
      <x:c r="J42" t="n">
        <x:f>IF(ISNUMBER(F42),1,0)</x:f>
        <x:v>1</x:v>
      </x:c>
      <x:c r="K42" t="n">
        <x:f>IF(ISNUMBER(G42),1,0)</x:f>
        <x:v>1</x:v>
      </x:c>
    </x:row>
    <x:row r="43" ht="27" customHeight="1">
      <x:c r="A43" s="6"/>
      <x:c r="B43" s="42" t="n">
        <x:f>DATE('KPI setup'!$C$6,6,1)</x:f>
        <x:v>46174</x:v>
      </x:c>
      <x:c r="C43" s="38" t="n">
        <x:v>6</x:v>
      </x:c>
      <x:c r="D43" s="38" t="str">
        <x:f>INDEX('KPI setup'!$C$9:$C$14,C43)</x:f>
        <x:v>First reply time</x:v>
      </x:c>
      <x:c r="E43" s="38" t="str">
        <x:f>INDEX('KPI setup'!$D$9:$D$14,C43)</x:f>
        <x:v>Hours</x:v>
      </x:c>
      <x:c r="F43" s="50" t="n">
        <x:v>10</x:v>
      </x:c>
      <x:c r="G43" s="50" t="n">
        <x:v>8</x:v>
      </x:c>
      <x:c r="H43" s="40"/>
      <x:c r="I43" s="6"/>
      <x:c r="J43" t="n">
        <x:f>IF(ISNUMBER(F43),1,0)</x:f>
        <x:v>1</x:v>
      </x:c>
      <x:c r="K43" t="n">
        <x:f>IF(ISNUMBER(G43),1,0)</x:f>
        <x:v>1</x:v>
      </x:c>
    </x:row>
    <x:row r="44" ht="27" customHeight="1">
      <x:c r="A44" s="6"/>
      <x:c r="B44" s="42" t="n">
        <x:f>DATE('KPI setup'!$C$6,7,1)</x:f>
        <x:v>46204</x:v>
      </x:c>
      <x:c r="C44" s="38" t="n">
        <x:v>1</x:v>
      </x:c>
      <x:c r="D44" s="38" t="str">
        <x:f>INDEX('KPI setup'!$C$9:$C$14,C44)</x:f>
        <x:v>Monthly revenue</x:v>
      </x:c>
      <x:c r="E44" s="38" t="str">
        <x:f>INDEX('KPI setup'!$D$9:$D$14,C44)</x:f>
        <x:v>Currency</x:v>
      </x:c>
      <x:c r="F44" s="46" t="n">
        <x:v>24800</x:v>
      </x:c>
      <x:c r="G44" s="46" t="n">
        <x:v>26000</x:v>
      </x:c>
      <x:c r="H44" s="40"/>
      <x:c r="I44" s="6"/>
      <x:c r="J44" t="n">
        <x:f>IF(ISNUMBER(F44),1,0)</x:f>
        <x:v>1</x:v>
      </x:c>
      <x:c r="K44" t="n">
        <x:f>IF(ISNUMBER(G44),1,0)</x:f>
        <x:v>1</x:v>
      </x:c>
    </x:row>
    <x:row r="45" ht="27" customHeight="1">
      <x:c r="A45" s="6"/>
      <x:c r="B45" s="42" t="n">
        <x:f>DATE('KPI setup'!$C$6,7,1)</x:f>
        <x:v>46204</x:v>
      </x:c>
      <x:c r="C45" s="38" t="n">
        <x:v>2</x:v>
      </x:c>
      <x:c r="D45" s="38" t="str">
        <x:f>INDEX('KPI setup'!$C$9:$C$14,C45)</x:f>
        <x:v>Cash balance</x:v>
      </x:c>
      <x:c r="E45" s="38" t="str">
        <x:f>INDEX('KPI setup'!$D$9:$D$14,C45)</x:f>
        <x:v>Currency</x:v>
      </x:c>
      <x:c r="F45" s="46" t="n">
        <x:v>99000</x:v>
      </x:c>
      <x:c r="G45" s="46" t="n">
        <x:v>100000</x:v>
      </x:c>
      <x:c r="H45" s="40"/>
      <x:c r="I45" s="6"/>
      <x:c r="J45" t="n">
        <x:f>IF(ISNUMBER(F45),1,0)</x:f>
        <x:v>1</x:v>
      </x:c>
      <x:c r="K45" t="n">
        <x:f>IF(ISNUMBER(G45),1,0)</x:f>
        <x:v>1</x:v>
      </x:c>
    </x:row>
    <x:row r="46" ht="27" customHeight="1">
      <x:c r="A46" s="6"/>
      <x:c r="B46" s="42" t="n">
        <x:f>DATE('KPI setup'!$C$6,7,1)</x:f>
        <x:v>46204</x:v>
      </x:c>
      <x:c r="C46" s="38" t="n">
        <x:v>3</x:v>
      </x:c>
      <x:c r="D46" s="38" t="str">
        <x:f>INDEX('KPI setup'!$C$9:$C$14,C46)</x:f>
        <x:v>Paying customers</x:v>
      </x:c>
      <x:c r="E46" s="38" t="str">
        <x:f>INDEX('KPI setup'!$D$9:$D$14,C46)</x:f>
        <x:v>Number</x:v>
      </x:c>
      <x:c r="F46" s="46" t="n">
        <x:v>107</x:v>
      </x:c>
      <x:c r="G46" s="46" t="n">
        <x:v>110</x:v>
      </x:c>
      <x:c r="H46" s="40"/>
      <x:c r="I46" s="6"/>
      <x:c r="J46" t="n">
        <x:f>IF(ISNUMBER(F46),1,0)</x:f>
        <x:v>1</x:v>
      </x:c>
      <x:c r="K46" t="n">
        <x:f>IF(ISNUMBER(G46),1,0)</x:f>
        <x:v>1</x:v>
      </x:c>
    </x:row>
    <x:row r="47" ht="27" customHeight="1">
      <x:c r="A47" s="6"/>
      <x:c r="B47" s="42" t="n">
        <x:f>DATE('KPI setup'!$C$6,7,1)</x:f>
        <x:v>46204</x:v>
      </x:c>
      <x:c r="C47" s="38" t="n">
        <x:v>4</x:v>
      </x:c>
      <x:c r="D47" s="38" t="str">
        <x:f>INDEX('KPI setup'!$C$9:$C$14,C47)</x:f>
        <x:v>Trial conversion</x:v>
      </x:c>
      <x:c r="E47" s="38" t="str">
        <x:f>INDEX('KPI setup'!$D$9:$D$14,C47)</x:f>
        <x:v>Percent</x:v>
      </x:c>
      <x:c r="F47" s="48" t="n">
        <x:v>0.191</x:v>
      </x:c>
      <x:c r="G47" s="48" t="n">
        <x:v>0.2</x:v>
      </x:c>
      <x:c r="H47" s="40"/>
      <x:c r="I47" s="6"/>
      <x:c r="J47" t="n">
        <x:f>IF(ISNUMBER(F47),1,0)</x:f>
        <x:v>1</x:v>
      </x:c>
      <x:c r="K47" t="n">
        <x:f>IF(ISNUMBER(G47),1,0)</x:f>
        <x:v>1</x:v>
      </x:c>
    </x:row>
    <x:row r="48" ht="27" customHeight="1">
      <x:c r="A48" s="6"/>
      <x:c r="B48" s="42" t="n">
        <x:f>DATE('KPI setup'!$C$6,7,1)</x:f>
        <x:v>46204</x:v>
      </x:c>
      <x:c r="C48" s="38" t="n">
        <x:v>5</x:v>
      </x:c>
      <x:c r="D48" s="38" t="str">
        <x:f>INDEX('KPI setup'!$C$9:$C$14,C48)</x:f>
        <x:v>Customer churn</x:v>
      </x:c>
      <x:c r="E48" s="38" t="str">
        <x:f>INDEX('KPI setup'!$D$9:$D$14,C48)</x:f>
        <x:v>Percent</x:v>
      </x:c>
      <x:c r="F48" s="48" t="n">
        <x:v>0.03</x:v>
      </x:c>
      <x:c r="G48" s="48" t="n">
        <x:v>0.025</x:v>
      </x:c>
      <x:c r="H48" s="40"/>
      <x:c r="I48" s="6"/>
      <x:c r="J48" t="n">
        <x:f>IF(ISNUMBER(F48),1,0)</x:f>
        <x:v>1</x:v>
      </x:c>
      <x:c r="K48" t="n">
        <x:f>IF(ISNUMBER(G48),1,0)</x:f>
        <x:v>1</x:v>
      </x:c>
    </x:row>
    <x:row r="49" ht="27" customHeight="1">
      <x:c r="A49" s="6"/>
      <x:c r="B49" s="42" t="n">
        <x:f>DATE('KPI setup'!$C$6,7,1)</x:f>
        <x:v>46204</x:v>
      </x:c>
      <x:c r="C49" s="38" t="n">
        <x:v>6</x:v>
      </x:c>
      <x:c r="D49" s="38" t="str">
        <x:f>INDEX('KPI setup'!$C$9:$C$14,C49)</x:f>
        <x:v>First reply time</x:v>
      </x:c>
      <x:c r="E49" s="38" t="str">
        <x:f>INDEX('KPI setup'!$D$9:$D$14,C49)</x:f>
        <x:v>Hours</x:v>
      </x:c>
      <x:c r="F49" s="50" t="n">
        <x:v>8.5</x:v>
      </x:c>
      <x:c r="G49" s="50" t="n">
        <x:v>8</x:v>
      </x:c>
      <x:c r="H49" s="40"/>
      <x:c r="I49" s="6"/>
      <x:c r="J49" t="n">
        <x:f>IF(ISNUMBER(F49),1,0)</x:f>
        <x:v>1</x:v>
      </x:c>
      <x:c r="K49" t="n">
        <x:f>IF(ISNUMBER(G49),1,0)</x:f>
        <x:v>1</x:v>
      </x:c>
    </x:row>
    <x:row r="50" ht="27" customHeight="1">
      <x:c r="A50" s="6"/>
      <x:c r="B50" s="42" t="n">
        <x:f>DATE('KPI setup'!$C$6,8,1)</x:f>
        <x:v>46235</x:v>
      </x:c>
      <x:c r="C50" s="38" t="n">
        <x:v>1</x:v>
      </x:c>
      <x:c r="D50" s="38" t="str">
        <x:f>INDEX('KPI setup'!$C$9:$C$14,C50)</x:f>
        <x:v>Monthly revenue</x:v>
      </x:c>
      <x:c r="E50" s="38" t="str">
        <x:f>INDEX('KPI setup'!$D$9:$D$14,C50)</x:f>
        <x:v>Currency</x:v>
      </x:c>
      <x:c r="F50" s="46" t="n">
        <x:v>26000</x:v>
      </x:c>
      <x:c r="G50" s="46" t="n">
        <x:v>27500</x:v>
      </x:c>
      <x:c r="H50" s="40"/>
      <x:c r="I50" s="6"/>
      <x:c r="J50" t="n">
        <x:f>IF(ISNUMBER(F50),1,0)</x:f>
        <x:v>1</x:v>
      </x:c>
      <x:c r="K50" t="n">
        <x:f>IF(ISNUMBER(G50),1,0)</x:f>
        <x:v>1</x:v>
      </x:c>
    </x:row>
    <x:row r="51" ht="27" customHeight="1">
      <x:c r="A51" s="6"/>
      <x:c r="B51" s="42" t="n">
        <x:f>DATE('KPI setup'!$C$6,8,1)</x:f>
        <x:v>46235</x:v>
      </x:c>
      <x:c r="C51" s="38" t="n">
        <x:v>2</x:v>
      </x:c>
      <x:c r="D51" s="38" t="str">
        <x:f>INDEX('KPI setup'!$C$9:$C$14,C51)</x:f>
        <x:v>Cash balance</x:v>
      </x:c>
      <x:c r="E51" s="38" t="str">
        <x:f>INDEX('KPI setup'!$D$9:$D$14,C51)</x:f>
        <x:v>Currency</x:v>
      </x:c>
      <x:c r="F51" s="46" t="n">
        <x:v>96000</x:v>
      </x:c>
      <x:c r="G51" s="46" t="n">
        <x:v>100000</x:v>
      </x:c>
      <x:c r="H51" s="40"/>
      <x:c r="I51" s="6"/>
      <x:c r="J51" t="n">
        <x:f>IF(ISNUMBER(F51),1,0)</x:f>
        <x:v>1</x:v>
      </x:c>
      <x:c r="K51" t="n">
        <x:f>IF(ISNUMBER(G51),1,0)</x:f>
        <x:v>1</x:v>
      </x:c>
    </x:row>
    <x:row r="52" ht="27" customHeight="1">
      <x:c r="A52" s="6"/>
      <x:c r="B52" s="42" t="n">
        <x:f>DATE('KPI setup'!$C$6,8,1)</x:f>
        <x:v>46235</x:v>
      </x:c>
      <x:c r="C52" s="38" t="n">
        <x:v>3</x:v>
      </x:c>
      <x:c r="D52" s="38" t="str">
        <x:f>INDEX('KPI setup'!$C$9:$C$14,C52)</x:f>
        <x:v>Paying customers</x:v>
      </x:c>
      <x:c r="E52" s="38" t="str">
        <x:f>INDEX('KPI setup'!$D$9:$D$14,C52)</x:f>
        <x:v>Number</x:v>
      </x:c>
      <x:c r="F52" s="46" t="n">
        <x:v>111</x:v>
      </x:c>
      <x:c r="G52" s="46" t="n">
        <x:v>115</x:v>
      </x:c>
      <x:c r="H52" s="40"/>
      <x:c r="I52" s="6"/>
      <x:c r="J52" t="n">
        <x:f>IF(ISNUMBER(F52),1,0)</x:f>
        <x:v>1</x:v>
      </x:c>
      <x:c r="K52" t="n">
        <x:f>IF(ISNUMBER(G52),1,0)</x:f>
        <x:v>1</x:v>
      </x:c>
    </x:row>
    <x:row r="53" ht="27" customHeight="1">
      <x:c r="A53" s="6"/>
      <x:c r="B53" s="42" t="n">
        <x:f>DATE('KPI setup'!$C$6,8,1)</x:f>
        <x:v>46235</x:v>
      </x:c>
      <x:c r="C53" s="38" t="n">
        <x:v>4</x:v>
      </x:c>
      <x:c r="D53" s="38" t="str">
        <x:f>INDEX('KPI setup'!$C$9:$C$14,C53)</x:f>
        <x:v>Trial conversion</x:v>
      </x:c>
      <x:c r="E53" s="38" t="str">
        <x:f>INDEX('KPI setup'!$D$9:$D$14,C53)</x:f>
        <x:v>Percent</x:v>
      </x:c>
      <x:c r="F53" s="48" t="n">
        <x:v>0.2</x:v>
      </x:c>
      <x:c r="G53" s="48" t="n">
        <x:v>0.2</x:v>
      </x:c>
      <x:c r="H53" s="40"/>
      <x:c r="I53" s="6"/>
      <x:c r="J53" t="n">
        <x:f>IF(ISNUMBER(F53),1,0)</x:f>
        <x:v>1</x:v>
      </x:c>
      <x:c r="K53" t="n">
        <x:f>IF(ISNUMBER(G53),1,0)</x:f>
        <x:v>1</x:v>
      </x:c>
    </x:row>
    <x:row r="54" ht="27" customHeight="1">
      <x:c r="A54" s="6"/>
      <x:c r="B54" s="42" t="n">
        <x:f>DATE('KPI setup'!$C$6,8,1)</x:f>
        <x:v>46235</x:v>
      </x:c>
      <x:c r="C54" s="38" t="n">
        <x:v>5</x:v>
      </x:c>
      <x:c r="D54" s="38" t="str">
        <x:f>INDEX('KPI setup'!$C$9:$C$14,C54)</x:f>
        <x:v>Customer churn</x:v>
      </x:c>
      <x:c r="E54" s="38" t="str">
        <x:f>INDEX('KPI setup'!$D$9:$D$14,C54)</x:f>
        <x:v>Percent</x:v>
      </x:c>
      <x:c r="F54" s="48" t="n">
        <x:v>0.029</x:v>
      </x:c>
      <x:c r="G54" s="48" t="n">
        <x:v>0.025</x:v>
      </x:c>
      <x:c r="H54" s="40"/>
      <x:c r="I54" s="6"/>
      <x:c r="J54" t="n">
        <x:f>IF(ISNUMBER(F54),1,0)</x:f>
        <x:v>1</x:v>
      </x:c>
      <x:c r="K54" t="n">
        <x:f>IF(ISNUMBER(G54),1,0)</x:f>
        <x:v>1</x:v>
      </x:c>
    </x:row>
    <x:row r="55" ht="27" customHeight="1">
      <x:c r="A55" s="6"/>
      <x:c r="B55" s="42" t="n">
        <x:f>DATE('KPI setup'!$C$6,8,1)</x:f>
        <x:v>46235</x:v>
      </x:c>
      <x:c r="C55" s="38" t="n">
        <x:v>6</x:v>
      </x:c>
      <x:c r="D55" s="38" t="str">
        <x:f>INDEX('KPI setup'!$C$9:$C$14,C55)</x:f>
        <x:v>First reply time</x:v>
      </x:c>
      <x:c r="E55" s="38" t="str">
        <x:f>INDEX('KPI setup'!$D$9:$D$14,C55)</x:f>
        <x:v>Hours</x:v>
      </x:c>
      <x:c r="F55" s="50" t="n">
        <x:v>8</x:v>
      </x:c>
      <x:c r="G55" s="50" t="n">
        <x:v>8</x:v>
      </x:c>
      <x:c r="H55" s="40"/>
      <x:c r="I55" s="6"/>
      <x:c r="J55" t="n">
        <x:f>IF(ISNUMBER(F55),1,0)</x:f>
        <x:v>1</x:v>
      </x:c>
      <x:c r="K55" t="n">
        <x:f>IF(ISNUMBER(G55),1,0)</x:f>
        <x:v>1</x:v>
      </x:c>
    </x:row>
    <x:row r="56" ht="27" customHeight="1">
      <x:c r="A56" s="6"/>
      <x:c r="B56" s="42" t="n">
        <x:f>DATE('KPI setup'!$C$6,9,1)</x:f>
        <x:v>46266</x:v>
      </x:c>
      <x:c r="C56" s="38" t="n">
        <x:v>1</x:v>
      </x:c>
      <x:c r="D56" s="38" t="str">
        <x:f>INDEX('KPI setup'!$C$9:$C$14,C56)</x:f>
        <x:v>Monthly revenue</x:v>
      </x:c>
      <x:c r="E56" s="38" t="str">
        <x:f>INDEX('KPI setup'!$D$9:$D$14,C56)</x:f>
        <x:v>Currency</x:v>
      </x:c>
      <x:c r="F56" s="46" t="n">
        <x:v>28000</x:v>
      </x:c>
      <x:c r="G56" s="46" t="n">
        <x:v>29000</x:v>
      </x:c>
      <x:c r="H56" s="40"/>
      <x:c r="I56" s="6"/>
      <x:c r="J56" t="n">
        <x:f>IF(ISNUMBER(F56),1,0)</x:f>
        <x:v>1</x:v>
      </x:c>
      <x:c r="K56" t="n">
        <x:f>IF(ISNUMBER(G56),1,0)</x:f>
        <x:v>1</x:v>
      </x:c>
    </x:row>
    <x:row r="57" ht="27" customHeight="1">
      <x:c r="A57" s="6"/>
      <x:c r="B57" s="42" t="n">
        <x:f>DATE('KPI setup'!$C$6,9,1)</x:f>
        <x:v>46266</x:v>
      </x:c>
      <x:c r="C57" s="38" t="n">
        <x:v>2</x:v>
      </x:c>
      <x:c r="D57" s="38" t="str">
        <x:f>INDEX('KPI setup'!$C$9:$C$14,C57)</x:f>
        <x:v>Cash balance</x:v>
      </x:c>
      <x:c r="E57" s="38" t="str">
        <x:f>INDEX('KPI setup'!$D$9:$D$14,C57)</x:f>
        <x:v>Currency</x:v>
      </x:c>
      <x:c r="F57" s="46" t="n">
        <x:v>94000</x:v>
      </x:c>
      <x:c r="G57" s="46" t="n">
        <x:v>100000</x:v>
      </x:c>
      <x:c r="H57" s="40" t="str">
        <x:v>Below the minimum cash target.</x:v>
      </x:c>
      <x:c r="I57" s="6"/>
      <x:c r="J57" t="n">
        <x:f>IF(ISNUMBER(F57),1,0)</x:f>
        <x:v>1</x:v>
      </x:c>
      <x:c r="K57" t="n">
        <x:f>IF(ISNUMBER(G57),1,0)</x:f>
        <x:v>1</x:v>
      </x:c>
    </x:row>
    <x:row r="58" ht="27" customHeight="1">
      <x:c r="A58" s="6"/>
      <x:c r="B58" s="42" t="n">
        <x:f>DATE('KPI setup'!$C$6,9,1)</x:f>
        <x:v>46266</x:v>
      </x:c>
      <x:c r="C58" s="38" t="n">
        <x:v>3</x:v>
      </x:c>
      <x:c r="D58" s="38" t="str">
        <x:f>INDEX('KPI setup'!$C$9:$C$14,C58)</x:f>
        <x:v>Paying customers</x:v>
      </x:c>
      <x:c r="E58" s="38" t="str">
        <x:f>INDEX('KPI setup'!$D$9:$D$14,C58)</x:f>
        <x:v>Number</x:v>
      </x:c>
      <x:c r="F58" s="46" t="n">
        <x:v>118</x:v>
      </x:c>
      <x:c r="G58" s="46" t="n">
        <x:v>120</x:v>
      </x:c>
      <x:c r="H58" s="40"/>
      <x:c r="I58" s="6"/>
      <x:c r="J58" t="n">
        <x:f>IF(ISNUMBER(F58),1,0)</x:f>
        <x:v>1</x:v>
      </x:c>
      <x:c r="K58" t="n">
        <x:f>IF(ISNUMBER(G58),1,0)</x:f>
        <x:v>1</x:v>
      </x:c>
    </x:row>
    <x:row r="59" ht="27" customHeight="1">
      <x:c r="A59" s="6"/>
      <x:c r="B59" s="42" t="n">
        <x:f>DATE('KPI setup'!$C$6,9,1)</x:f>
        <x:v>46266</x:v>
      </x:c>
      <x:c r="C59" s="38" t="n">
        <x:v>4</x:v>
      </x:c>
      <x:c r="D59" s="38" t="str">
        <x:f>INDEX('KPI setup'!$C$9:$C$14,C59)</x:f>
        <x:v>Trial conversion</x:v>
      </x:c>
      <x:c r="E59" s="38" t="str">
        <x:f>INDEX('KPI setup'!$D$9:$D$14,C59)</x:f>
        <x:v>Percent</x:v>
      </x:c>
      <x:c r="F59" s="48" t="n">
        <x:v>0.215</x:v>
      </x:c>
      <x:c r="G59" s="48" t="n">
        <x:v>0.2</x:v>
      </x:c>
      <x:c r="H59" s="40" t="str">
        <x:v>43 of 200 trials converted.</x:v>
      </x:c>
      <x:c r="I59" s="6"/>
      <x:c r="J59" t="n">
        <x:f>IF(ISNUMBER(F59),1,0)</x:f>
        <x:v>1</x:v>
      </x:c>
      <x:c r="K59" t="n">
        <x:f>IF(ISNUMBER(G59),1,0)</x:f>
        <x:v>1</x:v>
      </x:c>
    </x:row>
    <x:row r="60" ht="27" customHeight="1">
      <x:c r="A60" s="6"/>
      <x:c r="B60" s="42" t="n">
        <x:f>DATE('KPI setup'!$C$6,9,1)</x:f>
        <x:v>46266</x:v>
      </x:c>
      <x:c r="C60" s="38" t="n">
        <x:v>5</x:v>
      </x:c>
      <x:c r="D60" s="38" t="str">
        <x:f>INDEX('KPI setup'!$C$9:$C$14,C60)</x:f>
        <x:v>Customer churn</x:v>
      </x:c>
      <x:c r="E60" s="38" t="str">
        <x:f>INDEX('KPI setup'!$D$9:$D$14,C60)</x:f>
        <x:v>Percent</x:v>
      </x:c>
      <x:c r="F60" s="48" t="n">
        <x:v>0.027</x:v>
      </x:c>
      <x:c r="G60" s="48" t="n">
        <x:v>0.025</x:v>
      </x:c>
      <x:c r="H60" s="40"/>
      <x:c r="I60" s="6"/>
      <x:c r="J60" t="n">
        <x:f>IF(ISNUMBER(F60),1,0)</x:f>
        <x:v>1</x:v>
      </x:c>
      <x:c r="K60" t="n">
        <x:f>IF(ISNUMBER(G60),1,0)</x:f>
        <x:v>1</x:v>
      </x:c>
    </x:row>
    <x:row r="61" ht="27" customHeight="1">
      <x:c r="A61" s="6"/>
      <x:c r="B61" s="42" t="n">
        <x:f>DATE('KPI setup'!$C$6,9,1)</x:f>
        <x:v>46266</x:v>
      </x:c>
      <x:c r="C61" s="38" t="n">
        <x:v>6</x:v>
      </x:c>
      <x:c r="D61" s="38" t="str">
        <x:f>INDEX('KPI setup'!$C$9:$C$14,C61)</x:f>
        <x:v>First reply time</x:v>
      </x:c>
      <x:c r="E61" s="38" t="str">
        <x:f>INDEX('KPI setup'!$D$9:$D$14,C61)</x:f>
        <x:v>Hours</x:v>
      </x:c>
      <x:c r="F61" s="50" t="n">
        <x:v>7</x:v>
      </x:c>
      <x:c r="G61" s="50" t="n">
        <x:v>8</x:v>
      </x:c>
      <x:c r="H61" s="40"/>
      <x:c r="I61" s="6"/>
      <x:c r="J61" t="n">
        <x:f>IF(ISNUMBER(F61),1,0)</x:f>
        <x:v>1</x:v>
      </x:c>
      <x:c r="K61" t="n">
        <x:f>IF(ISNUMBER(G61),1,0)</x:f>
        <x:v>1</x:v>
      </x:c>
    </x:row>
    <x:row r="62" ht="27" customHeight="1">
      <x:c r="A62" s="6"/>
      <x:c r="B62" s="42" t="n">
        <x:f>DATE('KPI setup'!$C$6,10,1)</x:f>
        <x:v>46296</x:v>
      </x:c>
      <x:c r="C62" s="38" t="n">
        <x:v>1</x:v>
      </x:c>
      <x:c r="D62" s="38" t="str">
        <x:f>INDEX('KPI setup'!$C$9:$C$14,C62)</x:f>
        <x:v>Monthly revenue</x:v>
      </x:c>
      <x:c r="E62" s="38" t="str">
        <x:f>INDEX('KPI setup'!$D$9:$D$14,C62)</x:f>
        <x:v>Currency</x:v>
      </x:c>
      <x:c r="F62" s="46"/>
      <x:c r="G62" s="46" t="n">
        <x:v>30500</x:v>
      </x:c>
      <x:c r="H62" s="40"/>
      <x:c r="I62" s="6"/>
      <x:c r="J62" t="n">
        <x:f>IF(ISNUMBER(F62),1,0)</x:f>
        <x:v>0</x:v>
      </x:c>
      <x:c r="K62" t="n">
        <x:f>IF(ISNUMBER(G62),1,0)</x:f>
        <x:v>1</x:v>
      </x:c>
    </x:row>
    <x:row r="63" ht="27" customHeight="1">
      <x:c r="A63" s="6"/>
      <x:c r="B63" s="42" t="n">
        <x:f>DATE('KPI setup'!$C$6,10,1)</x:f>
        <x:v>46296</x:v>
      </x:c>
      <x:c r="C63" s="38" t="n">
        <x:v>2</x:v>
      </x:c>
      <x:c r="D63" s="38" t="str">
        <x:f>INDEX('KPI setup'!$C$9:$C$14,C63)</x:f>
        <x:v>Cash balance</x:v>
      </x:c>
      <x:c r="E63" s="38" t="str">
        <x:f>INDEX('KPI setup'!$D$9:$D$14,C63)</x:f>
        <x:v>Currency</x:v>
      </x:c>
      <x:c r="F63" s="46"/>
      <x:c r="G63" s="46" t="n">
        <x:v>100000</x:v>
      </x:c>
      <x:c r="H63" s="40"/>
      <x:c r="I63" s="6"/>
      <x:c r="J63" t="n">
        <x:f>IF(ISNUMBER(F63),1,0)</x:f>
        <x:v>0</x:v>
      </x:c>
      <x:c r="K63" t="n">
        <x:f>IF(ISNUMBER(G63),1,0)</x:f>
        <x:v>1</x:v>
      </x:c>
    </x:row>
    <x:row r="64" ht="27" customHeight="1">
      <x:c r="A64" s="6"/>
      <x:c r="B64" s="42" t="n">
        <x:f>DATE('KPI setup'!$C$6,10,1)</x:f>
        <x:v>46296</x:v>
      </x:c>
      <x:c r="C64" s="38" t="n">
        <x:v>3</x:v>
      </x:c>
      <x:c r="D64" s="38" t="str">
        <x:f>INDEX('KPI setup'!$C$9:$C$14,C64)</x:f>
        <x:v>Paying customers</x:v>
      </x:c>
      <x:c r="E64" s="38" t="str">
        <x:f>INDEX('KPI setup'!$D$9:$D$14,C64)</x:f>
        <x:v>Number</x:v>
      </x:c>
      <x:c r="F64" s="46"/>
      <x:c r="G64" s="46" t="n">
        <x:v>125</x:v>
      </x:c>
      <x:c r="H64" s="40"/>
      <x:c r="I64" s="6"/>
      <x:c r="J64" t="n">
        <x:f>IF(ISNUMBER(F64),1,0)</x:f>
        <x:v>0</x:v>
      </x:c>
      <x:c r="K64" t="n">
        <x:f>IF(ISNUMBER(G64),1,0)</x:f>
        <x:v>1</x:v>
      </x:c>
    </x:row>
    <x:row r="65" ht="27" customHeight="1">
      <x:c r="A65" s="6"/>
      <x:c r="B65" s="42" t="n">
        <x:f>DATE('KPI setup'!$C$6,10,1)</x:f>
        <x:v>46296</x:v>
      </x:c>
      <x:c r="C65" s="38" t="n">
        <x:v>4</x:v>
      </x:c>
      <x:c r="D65" s="38" t="str">
        <x:f>INDEX('KPI setup'!$C$9:$C$14,C65)</x:f>
        <x:v>Trial conversion</x:v>
      </x:c>
      <x:c r="E65" s="38" t="str">
        <x:f>INDEX('KPI setup'!$D$9:$D$14,C65)</x:f>
        <x:v>Percent</x:v>
      </x:c>
      <x:c r="F65" s="48"/>
      <x:c r="G65" s="48" t="n">
        <x:v>0.2</x:v>
      </x:c>
      <x:c r="H65" s="40"/>
      <x:c r="I65" s="6"/>
      <x:c r="J65" t="n">
        <x:f>IF(ISNUMBER(F65),1,0)</x:f>
        <x:v>0</x:v>
      </x:c>
      <x:c r="K65" t="n">
        <x:f>IF(ISNUMBER(G65),1,0)</x:f>
        <x:v>1</x:v>
      </x:c>
    </x:row>
    <x:row r="66" ht="27" customHeight="1">
      <x:c r="A66" s="6"/>
      <x:c r="B66" s="42" t="n">
        <x:f>DATE('KPI setup'!$C$6,10,1)</x:f>
        <x:v>46296</x:v>
      </x:c>
      <x:c r="C66" s="38" t="n">
        <x:v>5</x:v>
      </x:c>
      <x:c r="D66" s="38" t="str">
        <x:f>INDEX('KPI setup'!$C$9:$C$14,C66)</x:f>
        <x:v>Customer churn</x:v>
      </x:c>
      <x:c r="E66" s="38" t="str">
        <x:f>INDEX('KPI setup'!$D$9:$D$14,C66)</x:f>
        <x:v>Percent</x:v>
      </x:c>
      <x:c r="F66" s="48"/>
      <x:c r="G66" s="48" t="n">
        <x:v>0.025</x:v>
      </x:c>
      <x:c r="H66" s="40"/>
      <x:c r="I66" s="6"/>
      <x:c r="J66" t="n">
        <x:f>IF(ISNUMBER(F66),1,0)</x:f>
        <x:v>0</x:v>
      </x:c>
      <x:c r="K66" t="n">
        <x:f>IF(ISNUMBER(G66),1,0)</x:f>
        <x:v>1</x:v>
      </x:c>
    </x:row>
    <x:row r="67" ht="27" customHeight="1">
      <x:c r="A67" s="6"/>
      <x:c r="B67" s="42" t="n">
        <x:f>DATE('KPI setup'!$C$6,10,1)</x:f>
        <x:v>46296</x:v>
      </x:c>
      <x:c r="C67" s="38" t="n">
        <x:v>6</x:v>
      </x:c>
      <x:c r="D67" s="38" t="str">
        <x:f>INDEX('KPI setup'!$C$9:$C$14,C67)</x:f>
        <x:v>First reply time</x:v>
      </x:c>
      <x:c r="E67" s="38" t="str">
        <x:f>INDEX('KPI setup'!$D$9:$D$14,C67)</x:f>
        <x:v>Hours</x:v>
      </x:c>
      <x:c r="F67" s="50"/>
      <x:c r="G67" s="50" t="n">
        <x:v>8</x:v>
      </x:c>
      <x:c r="H67" s="40"/>
      <x:c r="I67" s="6"/>
      <x:c r="J67" t="n">
        <x:f>IF(ISNUMBER(F67),1,0)</x:f>
        <x:v>0</x:v>
      </x:c>
      <x:c r="K67" t="n">
        <x:f>IF(ISNUMBER(G67),1,0)</x:f>
        <x:v>1</x:v>
      </x:c>
    </x:row>
    <x:row r="68" ht="27" customHeight="1">
      <x:c r="A68" s="6"/>
      <x:c r="B68" s="42" t="n">
        <x:f>DATE('KPI setup'!$C$6,11,1)</x:f>
        <x:v>46327</x:v>
      </x:c>
      <x:c r="C68" s="38" t="n">
        <x:v>1</x:v>
      </x:c>
      <x:c r="D68" s="38" t="str">
        <x:f>INDEX('KPI setup'!$C$9:$C$14,C68)</x:f>
        <x:v>Monthly revenue</x:v>
      </x:c>
      <x:c r="E68" s="38" t="str">
        <x:f>INDEX('KPI setup'!$D$9:$D$14,C68)</x:f>
        <x:v>Currency</x:v>
      </x:c>
      <x:c r="F68" s="46"/>
      <x:c r="G68" s="46" t="n">
        <x:v>32000</x:v>
      </x:c>
      <x:c r="H68" s="40"/>
      <x:c r="I68" s="6"/>
      <x:c r="J68" t="n">
        <x:f>IF(ISNUMBER(F68),1,0)</x:f>
        <x:v>0</x:v>
      </x:c>
      <x:c r="K68" t="n">
        <x:f>IF(ISNUMBER(G68),1,0)</x:f>
        <x:v>1</x:v>
      </x:c>
    </x:row>
    <x:row r="69" ht="27" customHeight="1">
      <x:c r="A69" s="6"/>
      <x:c r="B69" s="42" t="n">
        <x:f>DATE('KPI setup'!$C$6,11,1)</x:f>
        <x:v>46327</x:v>
      </x:c>
      <x:c r="C69" s="38" t="n">
        <x:v>2</x:v>
      </x:c>
      <x:c r="D69" s="38" t="str">
        <x:f>INDEX('KPI setup'!$C$9:$C$14,C69)</x:f>
        <x:v>Cash balance</x:v>
      </x:c>
      <x:c r="E69" s="38" t="str">
        <x:f>INDEX('KPI setup'!$D$9:$D$14,C69)</x:f>
        <x:v>Currency</x:v>
      </x:c>
      <x:c r="F69" s="46"/>
      <x:c r="G69" s="46" t="n">
        <x:v>100000</x:v>
      </x:c>
      <x:c r="H69" s="40"/>
      <x:c r="I69" s="6"/>
      <x:c r="J69" t="n">
        <x:f>IF(ISNUMBER(F69),1,0)</x:f>
        <x:v>0</x:v>
      </x:c>
      <x:c r="K69" t="n">
        <x:f>IF(ISNUMBER(G69),1,0)</x:f>
        <x:v>1</x:v>
      </x:c>
    </x:row>
    <x:row r="70" ht="27" customHeight="1">
      <x:c r="A70" s="6"/>
      <x:c r="B70" s="42" t="n">
        <x:f>DATE('KPI setup'!$C$6,11,1)</x:f>
        <x:v>46327</x:v>
      </x:c>
      <x:c r="C70" s="38" t="n">
        <x:v>3</x:v>
      </x:c>
      <x:c r="D70" s="38" t="str">
        <x:f>INDEX('KPI setup'!$C$9:$C$14,C70)</x:f>
        <x:v>Paying customers</x:v>
      </x:c>
      <x:c r="E70" s="38" t="str">
        <x:f>INDEX('KPI setup'!$D$9:$D$14,C70)</x:f>
        <x:v>Number</x:v>
      </x:c>
      <x:c r="F70" s="46"/>
      <x:c r="G70" s="46" t="n">
        <x:v>130</x:v>
      </x:c>
      <x:c r="H70" s="40"/>
      <x:c r="I70" s="6"/>
      <x:c r="J70" t="n">
        <x:f>IF(ISNUMBER(F70),1,0)</x:f>
        <x:v>0</x:v>
      </x:c>
      <x:c r="K70" t="n">
        <x:f>IF(ISNUMBER(G70),1,0)</x:f>
        <x:v>1</x:v>
      </x:c>
    </x:row>
    <x:row r="71" ht="27" customHeight="1">
      <x:c r="A71" s="6"/>
      <x:c r="B71" s="42" t="n">
        <x:f>DATE('KPI setup'!$C$6,11,1)</x:f>
        <x:v>46327</x:v>
      </x:c>
      <x:c r="C71" s="38" t="n">
        <x:v>4</x:v>
      </x:c>
      <x:c r="D71" s="38" t="str">
        <x:f>INDEX('KPI setup'!$C$9:$C$14,C71)</x:f>
        <x:v>Trial conversion</x:v>
      </x:c>
      <x:c r="E71" s="38" t="str">
        <x:f>INDEX('KPI setup'!$D$9:$D$14,C71)</x:f>
        <x:v>Percent</x:v>
      </x:c>
      <x:c r="F71" s="48"/>
      <x:c r="G71" s="48" t="n">
        <x:v>0.2</x:v>
      </x:c>
      <x:c r="H71" s="40"/>
      <x:c r="I71" s="6"/>
      <x:c r="J71" t="n">
        <x:f>IF(ISNUMBER(F71),1,0)</x:f>
        <x:v>0</x:v>
      </x:c>
      <x:c r="K71" t="n">
        <x:f>IF(ISNUMBER(G71),1,0)</x:f>
        <x:v>1</x:v>
      </x:c>
    </x:row>
    <x:row r="72" ht="27" customHeight="1">
      <x:c r="A72" s="6"/>
      <x:c r="B72" s="42" t="n">
        <x:f>DATE('KPI setup'!$C$6,11,1)</x:f>
        <x:v>46327</x:v>
      </x:c>
      <x:c r="C72" s="38" t="n">
        <x:v>5</x:v>
      </x:c>
      <x:c r="D72" s="38" t="str">
        <x:f>INDEX('KPI setup'!$C$9:$C$14,C72)</x:f>
        <x:v>Customer churn</x:v>
      </x:c>
      <x:c r="E72" s="38" t="str">
        <x:f>INDEX('KPI setup'!$D$9:$D$14,C72)</x:f>
        <x:v>Percent</x:v>
      </x:c>
      <x:c r="F72" s="48"/>
      <x:c r="G72" s="48" t="n">
        <x:v>0.025</x:v>
      </x:c>
      <x:c r="H72" s="40"/>
      <x:c r="I72" s="6"/>
      <x:c r="J72" t="n">
        <x:f>IF(ISNUMBER(F72),1,0)</x:f>
        <x:v>0</x:v>
      </x:c>
      <x:c r="K72" t="n">
        <x:f>IF(ISNUMBER(G72),1,0)</x:f>
        <x:v>1</x:v>
      </x:c>
    </x:row>
    <x:row r="73" ht="27" customHeight="1">
      <x:c r="A73" s="6"/>
      <x:c r="B73" s="42" t="n">
        <x:f>DATE('KPI setup'!$C$6,11,1)</x:f>
        <x:v>46327</x:v>
      </x:c>
      <x:c r="C73" s="38" t="n">
        <x:v>6</x:v>
      </x:c>
      <x:c r="D73" s="38" t="str">
        <x:f>INDEX('KPI setup'!$C$9:$C$14,C73)</x:f>
        <x:v>First reply time</x:v>
      </x:c>
      <x:c r="E73" s="38" t="str">
        <x:f>INDEX('KPI setup'!$D$9:$D$14,C73)</x:f>
        <x:v>Hours</x:v>
      </x:c>
      <x:c r="F73" s="50"/>
      <x:c r="G73" s="50" t="n">
        <x:v>8</x:v>
      </x:c>
      <x:c r="H73" s="40"/>
      <x:c r="I73" s="6"/>
      <x:c r="J73" t="n">
        <x:f>IF(ISNUMBER(F73),1,0)</x:f>
        <x:v>0</x:v>
      </x:c>
      <x:c r="K73" t="n">
        <x:f>IF(ISNUMBER(G73),1,0)</x:f>
        <x:v>1</x:v>
      </x:c>
    </x:row>
    <x:row r="74" ht="27" customHeight="1">
      <x:c r="A74" s="6"/>
      <x:c r="B74" s="42" t="n">
        <x:f>DATE('KPI setup'!$C$6,12,1)</x:f>
        <x:v>46357</x:v>
      </x:c>
      <x:c r="C74" s="38" t="n">
        <x:v>1</x:v>
      </x:c>
      <x:c r="D74" s="38" t="str">
        <x:f>INDEX('KPI setup'!$C$9:$C$14,C74)</x:f>
        <x:v>Monthly revenue</x:v>
      </x:c>
      <x:c r="E74" s="38" t="str">
        <x:f>INDEX('KPI setup'!$D$9:$D$14,C74)</x:f>
        <x:v>Currency</x:v>
      </x:c>
      <x:c r="F74" s="46"/>
      <x:c r="G74" s="46" t="n">
        <x:v>34000</x:v>
      </x:c>
      <x:c r="H74" s="40"/>
      <x:c r="I74" s="6"/>
      <x:c r="J74" t="n">
        <x:f>IF(ISNUMBER(F74),1,0)</x:f>
        <x:v>0</x:v>
      </x:c>
      <x:c r="K74" t="n">
        <x:f>IF(ISNUMBER(G74),1,0)</x:f>
        <x:v>1</x:v>
      </x:c>
    </x:row>
    <x:row r="75" ht="27" customHeight="1">
      <x:c r="A75" s="6"/>
      <x:c r="B75" s="42" t="n">
        <x:f>DATE('KPI setup'!$C$6,12,1)</x:f>
        <x:v>46357</x:v>
      </x:c>
      <x:c r="C75" s="38" t="n">
        <x:v>2</x:v>
      </x:c>
      <x:c r="D75" s="38" t="str">
        <x:f>INDEX('KPI setup'!$C$9:$C$14,C75)</x:f>
        <x:v>Cash balance</x:v>
      </x:c>
      <x:c r="E75" s="38" t="str">
        <x:f>INDEX('KPI setup'!$D$9:$D$14,C75)</x:f>
        <x:v>Currency</x:v>
      </x:c>
      <x:c r="F75" s="46"/>
      <x:c r="G75" s="46" t="n">
        <x:v>100000</x:v>
      </x:c>
      <x:c r="H75" s="40"/>
      <x:c r="I75" s="6"/>
      <x:c r="J75" t="n">
        <x:f>IF(ISNUMBER(F75),1,0)</x:f>
        <x:v>0</x:v>
      </x:c>
      <x:c r="K75" t="n">
        <x:f>IF(ISNUMBER(G75),1,0)</x:f>
        <x:v>1</x:v>
      </x:c>
    </x:row>
    <x:row r="76" ht="27" customHeight="1">
      <x:c r="A76" s="6"/>
      <x:c r="B76" s="42" t="n">
        <x:f>DATE('KPI setup'!$C$6,12,1)</x:f>
        <x:v>46357</x:v>
      </x:c>
      <x:c r="C76" s="38" t="n">
        <x:v>3</x:v>
      </x:c>
      <x:c r="D76" s="38" t="str">
        <x:f>INDEX('KPI setup'!$C$9:$C$14,C76)</x:f>
        <x:v>Paying customers</x:v>
      </x:c>
      <x:c r="E76" s="38" t="str">
        <x:f>INDEX('KPI setup'!$D$9:$D$14,C76)</x:f>
        <x:v>Number</x:v>
      </x:c>
      <x:c r="F76" s="46"/>
      <x:c r="G76" s="46" t="n">
        <x:v>140</x:v>
      </x:c>
      <x:c r="H76" s="40"/>
      <x:c r="I76" s="6"/>
      <x:c r="J76" t="n">
        <x:f>IF(ISNUMBER(F76),1,0)</x:f>
        <x:v>0</x:v>
      </x:c>
      <x:c r="K76" t="n">
        <x:f>IF(ISNUMBER(G76),1,0)</x:f>
        <x:v>1</x:v>
      </x:c>
    </x:row>
    <x:row r="77" ht="27" customHeight="1">
      <x:c r="A77" s="6"/>
      <x:c r="B77" s="42" t="n">
        <x:f>DATE('KPI setup'!$C$6,12,1)</x:f>
        <x:v>46357</x:v>
      </x:c>
      <x:c r="C77" s="38" t="n">
        <x:v>4</x:v>
      </x:c>
      <x:c r="D77" s="38" t="str">
        <x:f>INDEX('KPI setup'!$C$9:$C$14,C77)</x:f>
        <x:v>Trial conversion</x:v>
      </x:c>
      <x:c r="E77" s="38" t="str">
        <x:f>INDEX('KPI setup'!$D$9:$D$14,C77)</x:f>
        <x:v>Percent</x:v>
      </x:c>
      <x:c r="F77" s="48"/>
      <x:c r="G77" s="48" t="n">
        <x:v>0.2</x:v>
      </x:c>
      <x:c r="H77" s="40"/>
      <x:c r="I77" s="6"/>
      <x:c r="J77" t="n">
        <x:f>IF(ISNUMBER(F77),1,0)</x:f>
        <x:v>0</x:v>
      </x:c>
      <x:c r="K77" t="n">
        <x:f>IF(ISNUMBER(G77),1,0)</x:f>
        <x:v>1</x:v>
      </x:c>
    </x:row>
    <x:row r="78" ht="27" customHeight="1">
      <x:c r="A78" s="6"/>
      <x:c r="B78" s="42" t="n">
        <x:f>DATE('KPI setup'!$C$6,12,1)</x:f>
        <x:v>46357</x:v>
      </x:c>
      <x:c r="C78" s="38" t="n">
        <x:v>5</x:v>
      </x:c>
      <x:c r="D78" s="38" t="str">
        <x:f>INDEX('KPI setup'!$C$9:$C$14,C78)</x:f>
        <x:v>Customer churn</x:v>
      </x:c>
      <x:c r="E78" s="38" t="str">
        <x:f>INDEX('KPI setup'!$D$9:$D$14,C78)</x:f>
        <x:v>Percent</x:v>
      </x:c>
      <x:c r="F78" s="48"/>
      <x:c r="G78" s="48" t="n">
        <x:v>0.025</x:v>
      </x:c>
      <x:c r="H78" s="40"/>
      <x:c r="I78" s="6"/>
      <x:c r="J78" t="n">
        <x:f>IF(ISNUMBER(F78),1,0)</x:f>
        <x:v>0</x:v>
      </x:c>
      <x:c r="K78" t="n">
        <x:f>IF(ISNUMBER(G78),1,0)</x:f>
        <x:v>1</x:v>
      </x:c>
    </x:row>
    <x:row r="79" ht="27" customHeight="1">
      <x:c r="A79" s="6"/>
      <x:c r="B79" s="42" t="n">
        <x:f>DATE('KPI setup'!$C$6,12,1)</x:f>
        <x:v>46357</x:v>
      </x:c>
      <x:c r="C79" s="38" t="n">
        <x:v>6</x:v>
      </x:c>
      <x:c r="D79" s="38" t="str">
        <x:f>INDEX('KPI setup'!$C$9:$C$14,C79)</x:f>
        <x:v>First reply time</x:v>
      </x:c>
      <x:c r="E79" s="38" t="str">
        <x:f>INDEX('KPI setup'!$D$9:$D$14,C79)</x:f>
        <x:v>Hours</x:v>
      </x:c>
      <x:c r="F79" s="50"/>
      <x:c r="G79" s="50" t="n">
        <x:v>8</x:v>
      </x:c>
      <x:c r="H79" s="40"/>
      <x:c r="I79" s="6"/>
      <x:c r="J79" t="n">
        <x:f>IF(ISNUMBER(F79),1,0)</x:f>
        <x:v>0</x:v>
      </x:c>
      <x:c r="K79" t="n">
        <x:f>IF(ISNUMBER(G79),1,0)</x:f>
        <x:v>1</x:v>
      </x:c>
    </x:row>
    <x:row r="80" ht="23" customHeight="1">
      <x:c r="A80" s="6"/>
      <x:c r="B80" s="6"/>
      <x:c r="C80" s="6"/>
      <x:c r="D80" s="6"/>
      <x:c r="E80" s="6"/>
      <x:c r="F80" s="6"/>
      <x:c r="G80" s="6"/>
      <x:c r="H80" s="6"/>
      <x:c r="I80" s="6"/>
    </x:row>
    <x:row r="81" ht="23" customHeight="1">
      <x:c r="A81" s="6"/>
      <x:c r="B81" s="6"/>
      <x:c r="C81" s="6"/>
      <x:c r="D81" s="6"/>
      <x:c r="E81" s="6"/>
      <x:c r="F81" s="6"/>
      <x:c r="G81" s="6"/>
      <x:c r="H81" s="6"/>
      <x:c r="I81" s="6"/>
    </x:row>
    <x:row r="82" ht="23" customHeight="1">
      <x:c r="A82" s="6"/>
      <x:c r="B82" s="6"/>
      <x:c r="C82" s="6"/>
      <x:c r="D82" s="6"/>
      <x:c r="E82" s="6"/>
      <x:c r="F82" s="6"/>
      <x:c r="G82" s="6"/>
      <x:c r="H82" s="6"/>
      <x:c r="I82" s="6"/>
    </x:row>
  </x:sheetData>
  <x:mergeCells>
    <x:mergeCell ref="B2:H3"/>
    <x:mergeCell ref="B4:H4"/>
    <x:mergeCell ref="B5:H5"/>
  </x:mergeCells>
  <x:conditionalFormatting sqref="F8:G79">
    <x:cfRule type="expression" dxfId="1" priority="1">
      <x:formula>$E8="Percent"</x:formula>
    </x:cfRule>
    <x:cfRule type="expression" dxfId="2" priority="2">
      <x:formula>$E8="Number"</x:formula>
    </x:cfRule>
    <x:cfRule type="expression" dxfId="3" priority="3">
      <x:formula>$E8="Currency"</x:formula>
    </x:cfRule>
    <x:cfRule type="expression" dxfId="4" priority="4">
      <x:formula>$E8="Hours"</x:formula>
    </x:cfRule>
  </x:conditionalFormatting>
  <x:dataValidations count="2">
    <x:dataValidation type="custom" errorStyle="stop" showErrorMessage="1" errorTitle="Check this value" error="Enter a number. For percentages, type 12% or 0.12. Hours must be zero or more." sqref="F8:F79">
      <x:formula1>OR(F8="",AND(ISNUMBER(F8),IF($E8="Percent",AND(F8&gt;=0,F8&lt;=1),IF($E8="Hours",F8&gt;=0,TRUE))))</x:formula1>
    </x:dataValidation>
    <x:dataValidation type="custom" errorStyle="stop" showErrorMessage="1" errorTitle="Check this value" error="Enter a number. For percentages, type 12% or 0.12. Hours must be zero or more." sqref="G8:G79">
      <x:formula1>OR(G8="",AND(ISNUMBER(G8),IF($E8="Percent",AND(G8&gt;=0,G8&lt;=1),IF($E8="Hours",G8&gt;=0,TRUE))))</x:formula1>
    </x:dataValidation>
  </x:dataValidations>
  <x:pageMargins left="0.7" right="0.7" top="0.75" bottom="0.75" header="0.3" footer="0.3"/>
  <x:printOptions horizontalCentered="1"/>
  <x:pageMargins left="0.3" right="0.3" top="0.35" bottom="0.35" header="0.15" footer="0.15"/>
  <x:pageSetup paperSize="9" orientation="landscape" fitToWidth="1" fitToHeight="0"/>
  <x:tableParts count="1">
    <x:tablePart xmlns:r="http://schemas.openxmlformats.org/officeDocument/2006/relationships" r:id="R76f715becac74496"/>
  </x:tableParts>
</x:worksheet>
</file>

<file path=xl/worksheets/sheet3.xml><?xml version="1.0" encoding="utf-8"?>
<x:worksheet xmlns:x="http://schemas.openxmlformats.org/spreadsheetml/2006/main">
  <x:sheetPr>
    <x:pageSetUpPr fitToPage="1"/>
  </x:sheetPr>
  <x:sheetViews>
    <x:sheetView showGridLines="0" showRowColHeaders="1" zoomScale="90" workbookViewId="0">
      <x:pane ySplit="8" topLeftCell="A9" activePane="bottomLeft" state="frozen"/>
      <x:selection pane="bottomLeft" activeCell="C9" sqref="C9"/>
    </x:sheetView>
  </x:sheetViews>
  <x:sheetFormatPr defaultRowHeight="15"/>
  <x:cols>
    <x:col min="1" max="1" width="2.7100000381469727" hidden="0" customWidth="1"/>
    <x:col min="2" max="2" width="7.139999866485596" hidden="0" customWidth="1"/>
    <x:col min="3" max="3" width="30" hidden="0" customWidth="1"/>
    <x:col min="4" max="4" width="15.710000038146973" hidden="0" customWidth="1"/>
    <x:col min="5" max="5" width="16.43000030517578" hidden="0" customWidth="1"/>
    <x:col min="6" max="6" width="63.56999969482422" hidden="0" customWidth="1"/>
    <x:col min="7" max="7" width="2.7100000381469727" hidden="0" customWidth="1"/>
    <x:col min="8" max="8" width="2.7100000381469727" hidden="0" customWidth="1"/>
  </x:cols>
  <x:sheetData>
    <x:row r="1" ht="23" customHeight="1">
      <x:c r="A1" s="6"/>
      <x:c r="B1" s="6"/>
      <x:c r="C1" s="6"/>
      <x:c r="D1" s="6"/>
      <x:c r="E1" s="6"/>
      <x:c r="F1" s="6"/>
      <x:c r="G1" s="6"/>
      <x:c r="H1" s="6"/>
    </x:row>
    <x:row r="2" ht="23" customHeight="1">
      <x:c r="A2" s="6"/>
      <x:c r="B2" s="8" t="str">
        <x:v>Set up your KPIs</x:v>
      </x:c>
      <x:c r="C2" s="8"/>
      <x:c r="D2" s="8"/>
      <x:c r="E2" s="8"/>
      <x:c r="F2" s="8"/>
      <x:c r="G2" s="6"/>
      <x:c r="H2" s="6"/>
    </x:row>
    <x:row r="3" ht="23" customHeight="1">
      <x:c r="A3" s="6"/>
      <x:c r="B3" s="8"/>
      <x:c r="C3" s="8"/>
      <x:c r="D3" s="8"/>
      <x:c r="E3" s="8"/>
      <x:c r="F3" s="8"/>
      <x:c r="G3" s="6"/>
      <x:c r="H3" s="6"/>
    </x:row>
    <x:row r="4" ht="23" customHeight="1">
      <x:c r="A4" s="6"/>
      <x:c r="B4" s="10" t="str">
        <x:v>Rename the six KPIs below. The dashboard and monthly table use these names.</x:v>
      </x:c>
      <x:c r="C4" s="10"/>
      <x:c r="D4" s="10"/>
      <x:c r="E4" s="10"/>
      <x:c r="F4" s="10"/>
      <x:c r="G4" s="6"/>
      <x:c r="H4" s="6"/>
    </x:row>
    <x:row r="5" ht="23" customHeight="1">
      <x:c r="A5" s="6"/>
      <x:c r="B5" s="6"/>
      <x:c r="C5" s="6"/>
      <x:c r="D5" s="6"/>
      <x:c r="E5" s="6"/>
      <x:c r="F5" s="6"/>
      <x:c r="G5" s="6"/>
      <x:c r="H5" s="6"/>
    </x:row>
    <x:row r="6" ht="23" customHeight="1">
      <x:c r="A6" s="6"/>
      <x:c r="B6" s="6" t="str">
        <x:v>Year</x:v>
      </x:c>
      <x:c r="C6" s="14" t="n">
        <x:v>2026</x:v>
      </x:c>
      <x:c r="D6" s="6"/>
      <x:c r="E6" s="6" t="str">
        <x:v>Currency</x:v>
      </x:c>
      <x:c r="F6" s="14" t="str">
        <x:v>$</x:v>
      </x:c>
      <x:c r="G6" s="6"/>
      <x:c r="H6" s="6"/>
    </x:row>
    <x:row r="7" ht="23" customHeight="1">
      <x:c r="A7" s="6"/>
      <x:c r="B7" s="6"/>
      <x:c r="C7" s="6"/>
      <x:c r="D7" s="6"/>
      <x:c r="E7" s="6"/>
      <x:c r="F7" s="6"/>
      <x:c r="G7" s="6"/>
      <x:c r="H7" s="6"/>
    </x:row>
    <x:row r="8" ht="30" customHeight="1">
      <x:c r="A8" s="6"/>
      <x:c r="B8" s="18" t="str">
        <x:v>No.</x:v>
      </x:c>
      <x:c r="C8" s="18" t="str">
        <x:v>KPI name</x:v>
      </x:c>
      <x:c r="D8" s="18" t="str">
        <x:v>Unit</x:v>
      </x:c>
      <x:c r="E8" s="18" t="str">
        <x:v>Better when</x:v>
      </x:c>
      <x:c r="F8" s="18" t="str">
        <x:v>What this number means</x:v>
      </x:c>
      <x:c r="G8" s="6"/>
      <x:c r="H8" s="6"/>
    </x:row>
    <x:row r="9" ht="54" customHeight="1">
      <x:c r="A9" s="6"/>
      <x:c r="B9" s="28" t="n">
        <x:v>1</x:v>
      </x:c>
      <x:c r="C9" s="24" t="str">
        <x:v>Monthly revenue</x:v>
      </x:c>
      <x:c r="D9" s="24" t="str">
        <x:v>Currency</x:v>
      </x:c>
      <x:c r="E9" s="24" t="str">
        <x:v>Higher</x:v>
      </x:c>
      <x:c r="F9" s="30" t="str">
        <x:v>Revenue recorded for the month. Use the same accounting basis each month.</x:v>
      </x:c>
      <x:c r="G9" s="6"/>
      <x:c r="H9" s="6"/>
    </x:row>
    <x:row r="10" ht="54" customHeight="1">
      <x:c r="A10" s="6"/>
      <x:c r="B10" s="28" t="n">
        <x:v>2</x:v>
      </x:c>
      <x:c r="C10" s="24" t="str">
        <x:v>Cash balance</x:v>
      </x:c>
      <x:c r="D10" s="24" t="str">
        <x:v>Currency</x:v>
      </x:c>
      <x:c r="E10" s="24" t="str">
        <x:v>Higher</x:v>
      </x:c>
      <x:c r="F10" s="30" t="str">
        <x:v>Cash available at month end. The target is the minimum balance you want to keep.</x:v>
      </x:c>
      <x:c r="G10" s="6"/>
      <x:c r="H10" s="6"/>
    </x:row>
    <x:row r="11" ht="54" customHeight="1">
      <x:c r="A11" s="6"/>
      <x:c r="B11" s="28" t="n">
        <x:v>3</x:v>
      </x:c>
      <x:c r="C11" s="24" t="str">
        <x:v>Paying customers</x:v>
      </x:c>
      <x:c r="D11" s="24" t="str">
        <x:v>Number</x:v>
      </x:c>
      <x:c r="E11" s="24" t="str">
        <x:v>Higher</x:v>
      </x:c>
      <x:c r="F11" s="30" t="str">
        <x:v>Customers with an active paid account at month end.</x:v>
      </x:c>
      <x:c r="G11" s="6"/>
      <x:c r="H11" s="6"/>
    </x:row>
    <x:row r="12" ht="54" customHeight="1">
      <x:c r="A12" s="6"/>
      <x:c r="B12" s="28" t="n">
        <x:v>4</x:v>
      </x:c>
      <x:c r="C12" s="24" t="str">
        <x:v>Trial conversion</x:v>
      </x:c>
      <x:c r="D12" s="24" t="str">
        <x:v>Percent</x:v>
      </x:c>
      <x:c r="E12" s="24" t="str">
        <x:v>Higher</x:v>
      </x:c>
      <x:c r="F12" s="30" t="str">
        <x:v>Trials that became paying customers, divided by trials ending that month.</x:v>
      </x:c>
      <x:c r="G12" s="6"/>
      <x:c r="H12" s="6"/>
    </x:row>
    <x:row r="13" ht="54" customHeight="1">
      <x:c r="A13" s="6"/>
      <x:c r="B13" s="28" t="n">
        <x:v>5</x:v>
      </x:c>
      <x:c r="C13" s="24" t="str">
        <x:v>Customer churn</x:v>
      </x:c>
      <x:c r="D13" s="24" t="str">
        <x:v>Percent</x:v>
      </x:c>
      <x:c r="E13" s="24" t="str">
        <x:v>Lower</x:v>
      </x:c>
      <x:c r="F13" s="30" t="str">
        <x:v>Customers lost during the month, divided by customers at the start of the month.</x:v>
      </x:c>
      <x:c r="G13" s="6"/>
      <x:c r="H13" s="6"/>
    </x:row>
    <x:row r="14" ht="54" customHeight="1">
      <x:c r="A14" s="6"/>
      <x:c r="B14" s="28" t="n">
        <x:v>6</x:v>
      </x:c>
      <x:c r="C14" s="24" t="str">
        <x:v>First reply time</x:v>
      </x:c>
      <x:c r="D14" s="24" t="str">
        <x:v>Hours</x:v>
      </x:c>
      <x:c r="E14" s="24" t="str">
        <x:v>Lower</x:v>
      </x:c>
      <x:c r="F14" s="30" t="str">
        <x:v>Average time to the first support reply. Use the same business-hour rules each month.</x:v>
      </x:c>
      <x:c r="G14" s="6"/>
      <x:c r="H14" s="6"/>
    </x:row>
    <x:row r="15" ht="23" customHeight="1">
      <x:c r="A15" s="6"/>
      <x:c r="B15" s="6"/>
      <x:c r="C15" s="6"/>
      <x:c r="D15" s="6"/>
      <x:c r="E15" s="6"/>
      <x:c r="F15" s="6"/>
      <x:c r="G15" s="6"/>
      <x:c r="H15" s="6"/>
    </x:row>
    <x:row r="16" ht="23" customHeight="1">
      <x:c r="A16" s="6"/>
      <x:c r="B16" s="6"/>
      <x:c r="C16" s="6"/>
      <x:c r="D16" s="6"/>
      <x:c r="E16" s="6"/>
      <x:c r="F16" s="6"/>
      <x:c r="G16" s="6"/>
      <x:c r="H16" s="6"/>
    </x:row>
    <x:row r="17" ht="23" customHeight="1">
      <x:c r="A17" s="6"/>
      <x:c r="B17" s="32" t="str">
        <x:v>Higher or lower?</x:v>
      </x:c>
      <x:c r="C17" s="32"/>
      <x:c r="D17" s="32"/>
      <x:c r="E17" s="32"/>
      <x:c r="F17" s="32"/>
      <x:c r="G17" s="6"/>
      <x:c r="H17" s="6"/>
    </x:row>
    <x:row r="18" ht="23" customHeight="1">
      <x:c r="A18" s="6"/>
      <x:c r="B18" s="26" t="str">
        <x:v>Choose Higher for revenue or conversion. Choose Lower for churn or response time. The dashboard uses this to judge targets and month-to-month changes.</x:v>
      </x:c>
      <x:c r="C18" s="26"/>
      <x:c r="D18" s="26"/>
      <x:c r="E18" s="26"/>
      <x:c r="F18" s="26"/>
      <x:c r="G18" s="6"/>
      <x:c r="H18" s="6"/>
    </x:row>
    <x:row r="19" ht="23" customHeight="1">
      <x:c r="A19" s="6"/>
      <x:c r="B19" s="26"/>
      <x:c r="C19" s="26"/>
      <x:c r="D19" s="26"/>
      <x:c r="E19" s="26"/>
      <x:c r="F19" s="26"/>
      <x:c r="G19" s="6"/>
      <x:c r="H19" s="6"/>
    </x:row>
    <x:row r="20" ht="23" customHeight="1">
      <x:c r="A20" s="6"/>
      <x:c r="B20" s="6"/>
      <x:c r="C20" s="6"/>
      <x:c r="D20" s="6"/>
      <x:c r="E20" s="6"/>
      <x:c r="F20" s="6"/>
      <x:c r="G20" s="6"/>
      <x:c r="H20" s="6"/>
    </x:row>
    <x:row r="21" ht="23" customHeight="1">
      <x:c r="A21" s="6"/>
      <x:c r="B21" s="32" t="str">
        <x:v>Starting a new year</x:v>
      </x:c>
      <x:c r="C21" s="32"/>
      <x:c r="D21" s="32"/>
      <x:c r="E21" s="32"/>
      <x:c r="F21" s="32"/>
      <x:c r="G21" s="6"/>
      <x:c r="H21" s="6"/>
    </x:row>
    <x:row r="22" ht="23" customHeight="1">
      <x:c r="A22" s="6"/>
      <x:c r="B22" s="26" t="str">
        <x:v>Save a new copy first. Change the year, then clear the Actual, Target, and Notes columns on Monthly data. Changing the year only relabels the months; it does not remove old figures.</x:v>
      </x:c>
      <x:c r="C22" s="26"/>
      <x:c r="D22" s="26"/>
      <x:c r="E22" s="26"/>
      <x:c r="F22" s="26"/>
      <x:c r="G22" s="6"/>
      <x:c r="H22" s="6"/>
    </x:row>
    <x:row r="23" ht="23" customHeight="1">
      <x:c r="A23" s="6"/>
      <x:c r="B23" s="26"/>
      <x:c r="C23" s="26"/>
      <x:c r="D23" s="26"/>
      <x:c r="E23" s="26"/>
      <x:c r="F23" s="26"/>
      <x:c r="G23" s="6"/>
      <x:c r="H23" s="6"/>
    </x:row>
    <x:row r="24" ht="23" customHeight="1">
      <x:c r="A24" s="6"/>
      <x:c r="B24" s="6"/>
      <x:c r="C24" s="6"/>
      <x:c r="D24" s="6"/>
      <x:c r="E24" s="6"/>
      <x:c r="F24" s="6"/>
      <x:c r="G24" s="6"/>
      <x:c r="H24" s="6"/>
    </x:row>
    <x:row r="25" ht="23" customHeight="1">
      <x:c r="A25" s="6"/>
      <x:c r="B25" s="6"/>
      <x:c r="C25" s="6"/>
      <x:c r="D25" s="6"/>
      <x:c r="E25" s="6"/>
      <x:c r="F25" s="6"/>
      <x:c r="G25" s="6"/>
      <x:c r="H25" s="6"/>
    </x:row>
  </x:sheetData>
  <x:mergeCells>
    <x:mergeCell ref="B2:F3"/>
    <x:mergeCell ref="B4:F4"/>
    <x:mergeCell ref="B17:F17"/>
    <x:mergeCell ref="B18:F19"/>
    <x:mergeCell ref="B21:F21"/>
    <x:mergeCell ref="B22:F23"/>
  </x:mergeCells>
  <x:conditionalFormatting sqref="C9:C14">
    <x:cfRule type="expression" dxfId="0" priority="1">
      <x:formula>OR(COUNTIF($C$9:$C$14,C9)&gt;1,LEN(TRIM(C9))=0)</x:formula>
    </x:cfRule>
  </x:conditionalFormatting>
  <x:dataValidations count="5">
    <x:dataValidation type="whole" errorStyle="stop" operator="between" showErrorMessage="1" errorTitle="Check the year" error="Enter a year between 2000 and 2100." sqref="C6">
      <x:formula1>2000</x:formula1>
      <x:formula2>2100</x:formula2>
    </x:dataValidation>
    <x:dataValidation type="list" sqref="F6">
      <x:formula1>"$,€,£,¥,USD,EUR,GBP,CAD,AUD,MAD"</x:formula1>
    </x:dataValidation>
    <x:dataValidation type="custom" errorStyle="stop" showErrorMessage="1" errorTitle="Choose a unique name" error="Use a different KPI name in each row, with 1–32 characters." sqref="C9:C14">
      <x:formula1>AND(LEN(TRIM(C9))&gt;0,LEN(C9)&lt;=32,COUNTIF($C$9:$C$14,C9)=1)</x:formula1>
    </x:dataValidation>
    <x:dataValidation type="list" sqref="D9:D14">
      <x:formula1>"Currency,Number,Percent,Hours"</x:formula1>
    </x:dataValidation>
    <x:dataValidation type="list" sqref="E9:E14">
      <x:formula1>"Higher,Lower"</x:formula1>
    </x:dataValidation>
  </x:dataValidations>
  <x:pageMargins left="0.7" right="0.7" top="0.75" bottom="0.75" header="0.3" footer="0.3"/>
  <x:printOptions horizontalCentered="1"/>
  <x:pageMargins left="0.3" right="0.3" top="0.35" bottom="0.35" header="0.15" footer="0.15"/>
  <x:pageSetup paperSize="9" orientation="landscape" fitToWidth="1" fitToHeight="1"/>
</x:worksheet>
</file>

<file path=xl/worksheets/sheet4.xml><?xml version="1.0" encoding="utf-8"?>
<x:worksheet xmlns:x="http://schemas.openxmlformats.org/spreadsheetml/2006/main">
  <x:sheetPr>
    <x:pageSetUpPr fitToPage="1"/>
  </x:sheetPr>
  <x:sheetViews>
    <x:sheetView showGridLines="0" showRowColHeaders="1" zoomScale="90" workbookViewId="0">
      <x:selection activeCell="B2" sqref="B2"/>
    </x:sheetView>
  </x:sheetViews>
  <x:sheetFormatPr defaultRowHeight="15"/>
  <x:cols>
    <x:col min="1" max="1" width="2.7100000381469727" hidden="0" customWidth="1"/>
    <x:col min="2" max="2" width="7.139999866485596" hidden="0" customWidth="1"/>
    <x:col min="3" max="3" width="23.56999969482422" hidden="0" customWidth="1"/>
    <x:col min="4" max="4" width="23.56999969482422" hidden="0" customWidth="1"/>
    <x:col min="5" max="5" width="23.56999969482422" hidden="0" customWidth="1"/>
    <x:col min="6" max="6" width="23.56999969482422" hidden="0" customWidth="1"/>
    <x:col min="7" max="7" width="23.56999969482422" hidden="0" customWidth="1"/>
    <x:col min="8" max="8" width="2.7100000381469727" hidden="0" customWidth="1"/>
  </x:cols>
  <x:sheetData>
    <x:row r="1" ht="23" customHeight="1">
      <x:c r="A1" s="6"/>
      <x:c r="B1" s="6"/>
      <x:c r="C1" s="6"/>
      <x:c r="D1" s="6"/>
      <x:c r="E1" s="6"/>
      <x:c r="F1" s="6"/>
      <x:c r="G1" s="6"/>
      <x:c r="H1" s="6"/>
    </x:row>
    <x:row r="2" ht="23" customHeight="1">
      <x:c r="A2" s="6"/>
      <x:c r="B2" s="8" t="str">
        <x:v>Start here</x:v>
      </x:c>
      <x:c r="C2" s="8"/>
      <x:c r="D2" s="8"/>
      <x:c r="E2" s="8"/>
      <x:c r="F2" s="8"/>
      <x:c r="G2" s="8"/>
      <x:c r="H2" s="6"/>
    </x:row>
    <x:row r="3" ht="23" customHeight="1">
      <x:c r="A3" s="6"/>
      <x:c r="B3" s="8"/>
      <x:c r="C3" s="8"/>
      <x:c r="D3" s="8"/>
      <x:c r="E3" s="8"/>
      <x:c r="F3" s="8"/>
      <x:c r="G3" s="8"/>
      <x:c r="H3" s="6"/>
    </x:row>
    <x:row r="4" ht="23" customHeight="1">
      <x:c r="A4" s="6"/>
      <x:c r="B4" s="86" t="str">
        <x:v>This workbook tracks six KPIs across one calendar year. The figures are fictional and show how the dashboard works.</x:v>
      </x:c>
      <x:c r="C4" s="86"/>
      <x:c r="D4" s="86"/>
      <x:c r="E4" s="86"/>
      <x:c r="F4" s="86"/>
      <x:c r="G4" s="86"/>
      <x:c r="H4" s="6"/>
    </x:row>
    <x:row r="5" ht="23" customHeight="1">
      <x:c r="A5" s="6"/>
      <x:c r="B5" s="86"/>
      <x:c r="C5" s="86"/>
      <x:c r="D5" s="86"/>
      <x:c r="E5" s="86"/>
      <x:c r="F5" s="86"/>
      <x:c r="G5" s="86"/>
      <x:c r="H5" s="6"/>
    </x:row>
    <x:row r="6" ht="23" customHeight="1">
      <x:c r="A6" s="6"/>
      <x:c r="B6" s="6"/>
      <x:c r="C6" s="6"/>
      <x:c r="D6" s="6"/>
      <x:c r="E6" s="6"/>
      <x:c r="F6" s="6"/>
      <x:c r="G6" s="6"/>
      <x:c r="H6" s="6"/>
    </x:row>
    <x:row r="7" ht="23" customHeight="1">
      <x:c r="A7" s="6"/>
      <x:c r="B7" s="6"/>
      <x:c r="C7" s="6"/>
      <x:c r="D7" s="6"/>
      <x:c r="E7" s="6"/>
      <x:c r="F7" s="6"/>
      <x:c r="G7" s="6"/>
      <x:c r="H7" s="6"/>
    </x:row>
    <x:row r="8" ht="23" customHeight="1">
      <x:c r="A8" s="6"/>
      <x:c r="B8" s="88" t="str">
        <x:v>01</x:v>
      </x:c>
      <x:c r="C8" s="90" t="str">
        <x:v>Set up the six KPIs</x:v>
      </x:c>
      <x:c r="D8" s="90"/>
      <x:c r="E8" s="90"/>
      <x:c r="F8" s="90"/>
      <x:c r="G8" s="90"/>
      <x:c r="H8" s="6"/>
    </x:row>
    <x:row r="9" ht="23" customHeight="1">
      <x:c r="A9" s="6"/>
      <x:c r="B9" s="6"/>
      <x:c r="C9" s="26" t="str">
        <x:v>On KPI setup, set the year and currency. Rename the KPI rows, choose a unit, and decide whether higher or lower is better. Keep the six numbered rows in place.</x:v>
      </x:c>
      <x:c r="D9" s="26"/>
      <x:c r="E9" s="26"/>
      <x:c r="F9" s="26"/>
      <x:c r="G9" s="26"/>
      <x:c r="H9" s="6"/>
    </x:row>
    <x:row r="10" ht="23" customHeight="1">
      <x:c r="A10" s="6"/>
      <x:c r="B10" s="6"/>
      <x:c r="C10" s="26"/>
      <x:c r="D10" s="26"/>
      <x:c r="E10" s="26"/>
      <x:c r="F10" s="26"/>
      <x:c r="G10" s="26"/>
      <x:c r="H10" s="6"/>
    </x:row>
    <x:row r="11" ht="23" customHeight="1">
      <x:c r="A11" s="6"/>
      <x:c r="B11" s="6"/>
      <x:c r="C11" s="26"/>
      <x:c r="D11" s="26"/>
      <x:c r="E11" s="26"/>
      <x:c r="F11" s="26"/>
      <x:c r="G11" s="26"/>
      <x:c r="H11" s="6"/>
    </x:row>
    <x:row r="12" ht="23" customHeight="1">
      <x:c r="A12" s="6"/>
      <x:c r="B12" s="6"/>
      <x:c r="C12" s="6"/>
      <x:c r="D12" s="6"/>
      <x:c r="E12" s="6"/>
      <x:c r="F12" s="6"/>
      <x:c r="G12" s="6"/>
      <x:c r="H12" s="6"/>
    </x:row>
    <x:row r="13" ht="23" customHeight="1">
      <x:c r="A13" s="6"/>
      <x:c r="B13" s="88" t="str">
        <x:v>02</x:v>
      </x:c>
      <x:c r="C13" s="90" t="str">
        <x:v>Replace the sample figures</x:v>
      </x:c>
      <x:c r="D13" s="90"/>
      <x:c r="E13" s="90"/>
      <x:c r="F13" s="90"/>
      <x:c r="G13" s="90"/>
      <x:c r="H13" s="6"/>
    </x:row>
    <x:row r="14" ht="23" customHeight="1">
      <x:c r="A14" s="6"/>
      <x:c r="B14" s="6"/>
      <x:c r="C14" s="26" t="str">
        <x:v>On Monthly data, select F8:H79 and clear the contents. Enter your actuals and targets in the blue cells. Keep the Month, No., KPI, and Unit columns as they are.</x:v>
      </x:c>
      <x:c r="D14" s="26"/>
      <x:c r="E14" s="26"/>
      <x:c r="F14" s="26"/>
      <x:c r="G14" s="26"/>
      <x:c r="H14" s="6"/>
    </x:row>
    <x:row r="15" ht="23" customHeight="1">
      <x:c r="A15" s="6"/>
      <x:c r="B15" s="6"/>
      <x:c r="C15" s="26"/>
      <x:c r="D15" s="26"/>
      <x:c r="E15" s="26"/>
      <x:c r="F15" s="26"/>
      <x:c r="G15" s="26"/>
      <x:c r="H15" s="6"/>
    </x:row>
    <x:row r="16" ht="23" customHeight="1">
      <x:c r="A16" s="6"/>
      <x:c r="B16" s="6"/>
      <x:c r="C16" s="26"/>
      <x:c r="D16" s="26"/>
      <x:c r="E16" s="26"/>
      <x:c r="F16" s="26"/>
      <x:c r="G16" s="26"/>
      <x:c r="H16" s="6"/>
    </x:row>
    <x:row r="17" ht="23" customHeight="1">
      <x:c r="A17" s="6"/>
      <x:c r="B17" s="6"/>
      <x:c r="C17" s="6"/>
      <x:c r="D17" s="6"/>
      <x:c r="E17" s="6"/>
      <x:c r="F17" s="6"/>
      <x:c r="G17" s="6"/>
      <x:c r="H17" s="6"/>
    </x:row>
    <x:row r="18" ht="23" customHeight="1">
      <x:c r="A18" s="6"/>
      <x:c r="B18" s="88" t="str">
        <x:v>03</x:v>
      </x:c>
      <x:c r="C18" s="90" t="str">
        <x:v>Choose a month</x:v>
      </x:c>
      <x:c r="D18" s="90"/>
      <x:c r="E18" s="90"/>
      <x:c r="F18" s="90"/>
      <x:c r="G18" s="90"/>
      <x:c r="H18" s="6"/>
    </x:row>
    <x:row r="19" ht="23" customHeight="1">
      <x:c r="A19" s="6"/>
      <x:c r="B19" s="6"/>
      <x:c r="C19" s="26" t="str">
        <x:v>On Dashboard, choose the reporting month. Each card shows the actual result, target, change from the previous calendar month, and whether the target was met.</x:v>
      </x:c>
      <x:c r="D19" s="26"/>
      <x:c r="E19" s="26"/>
      <x:c r="F19" s="26"/>
      <x:c r="G19" s="26"/>
      <x:c r="H19" s="6"/>
    </x:row>
    <x:row r="20" ht="23" customHeight="1">
      <x:c r="A20" s="6"/>
      <x:c r="B20" s="6"/>
      <x:c r="C20" s="26"/>
      <x:c r="D20" s="26"/>
      <x:c r="E20" s="26"/>
      <x:c r="F20" s="26"/>
      <x:c r="G20" s="26"/>
      <x:c r="H20" s="6"/>
    </x:row>
    <x:row r="21" ht="23" customHeight="1">
      <x:c r="A21" s="6"/>
      <x:c r="B21" s="6"/>
      <x:c r="C21" s="26"/>
      <x:c r="D21" s="26"/>
      <x:c r="E21" s="26"/>
      <x:c r="F21" s="26"/>
      <x:c r="G21" s="26"/>
      <x:c r="H21" s="6"/>
    </x:row>
    <x:row r="22" ht="23" customHeight="1">
      <x:c r="A22" s="6"/>
      <x:c r="B22" s="6"/>
      <x:c r="C22" s="6"/>
      <x:c r="D22" s="6"/>
      <x:c r="E22" s="6"/>
      <x:c r="F22" s="6"/>
      <x:c r="G22" s="6"/>
      <x:c r="H22" s="6"/>
    </x:row>
    <x:row r="23" ht="23" customHeight="1">
      <x:c r="A23" s="6"/>
      <x:c r="B23" s="88" t="str">
        <x:v>04</x:v>
      </x:c>
      <x:c r="C23" s="90" t="str">
        <x:v>Review the trend</x:v>
      </x:c>
      <x:c r="D23" s="90"/>
      <x:c r="E23" s="90"/>
      <x:c r="F23" s="90"/>
      <x:c r="G23" s="90"/>
      <x:c r="H23" s="6"/>
    </x:row>
    <x:row r="24" ht="23" customHeight="1">
      <x:c r="A24" s="6"/>
      <x:c r="B24" s="6"/>
      <x:c r="C24" s="26" t="str">
        <x:v>Choose a KPI above the chart to compare its monthly actuals with targets. After renaming a KPI, choose its new name from this dropdown.</x:v>
      </x:c>
      <x:c r="D24" s="26"/>
      <x:c r="E24" s="26"/>
      <x:c r="F24" s="26"/>
      <x:c r="G24" s="26"/>
      <x:c r="H24" s="6"/>
    </x:row>
    <x:row r="25" ht="23" customHeight="1">
      <x:c r="A25" s="6"/>
      <x:c r="B25" s="6"/>
      <x:c r="C25" s="26"/>
      <x:c r="D25" s="26"/>
      <x:c r="E25" s="26"/>
      <x:c r="F25" s="26"/>
      <x:c r="G25" s="26"/>
      <x:c r="H25" s="6"/>
    </x:row>
    <x:row r="26" ht="23" customHeight="1">
      <x:c r="A26" s="6"/>
      <x:c r="B26" s="6"/>
      <x:c r="C26" s="26"/>
      <x:c r="D26" s="26"/>
      <x:c r="E26" s="26"/>
      <x:c r="F26" s="26"/>
      <x:c r="G26" s="26"/>
      <x:c r="H26" s="6"/>
    </x:row>
    <x:row r="27" ht="23" customHeight="1">
      <x:c r="A27" s="6"/>
      <x:c r="B27" s="6"/>
      <x:c r="C27" s="6"/>
      <x:c r="D27" s="6"/>
      <x:c r="E27" s="6"/>
      <x:c r="F27" s="6"/>
      <x:c r="G27" s="6"/>
      <x:c r="H27" s="6"/>
    </x:row>
    <x:row r="28" ht="23" customHeight="1">
      <x:c r="A28" s="6"/>
      <x:c r="B28" s="6"/>
      <x:c r="C28" s="6"/>
      <x:c r="D28" s="6"/>
      <x:c r="E28" s="6"/>
      <x:c r="F28" s="6"/>
      <x:c r="G28" s="6"/>
      <x:c r="H28" s="6"/>
    </x:row>
    <x:row r="29" ht="23" customHeight="1">
      <x:c r="A29" s="6"/>
      <x:c r="B29" s="90" t="str">
        <x:v>A few things to know</x:v>
      </x:c>
      <x:c r="C29" s="90"/>
      <x:c r="D29" s="90"/>
      <x:c r="E29" s="90"/>
      <x:c r="F29" s="90"/>
      <x:c r="G29" s="90"/>
      <x:c r="H29" s="6"/>
    </x:row>
    <x:row r="30" ht="23" customHeight="1">
      <x:c r="A30" s="6"/>
      <x:c r="B30" s="6"/>
      <x:c r="C30" s="6"/>
      <x:c r="D30" s="6"/>
      <x:c r="E30" s="6"/>
      <x:c r="F30" s="6"/>
      <x:c r="G30" s="6"/>
      <x:c r="H30" s="6"/>
    </x:row>
    <x:row r="31" ht="23" customHeight="1">
      <x:c r="A31" s="6"/>
      <x:c r="B31" s="94" t="str">
        <x:v>Percentages</x:v>
      </x:c>
      <x:c r="C31" s="94"/>
      <x:c r="D31" s="74" t="str">
        <x:v>Type 12% or 0.12, not 12. Rate changes are shown in percentage points: 20% to 21.5% is +1.5 pp.</x:v>
      </x:c>
      <x:c r="E31" s="74"/>
      <x:c r="F31" s="74"/>
      <x:c r="G31" s="74"/>
      <x:c r="H31" s="6"/>
    </x:row>
    <x:row r="32" ht="23" customHeight="1">
      <x:c r="A32" s="6"/>
      <x:c r="B32" s="94"/>
      <x:c r="C32" s="94"/>
      <x:c r="D32" s="74"/>
      <x:c r="E32" s="74"/>
      <x:c r="F32" s="74"/>
      <x:c r="G32" s="74"/>
      <x:c r="H32" s="6"/>
    </x:row>
    <x:row r="33" ht="23" customHeight="1">
      <x:c r="A33" s="6"/>
      <x:c r="B33" s="94" t="str">
        <x:v>Missing values</x:v>
      </x:c>
      <x:c r="C33" s="94"/>
      <x:c r="D33" s="74" t="str">
        <x:v>Leave unknown results blank. Zero means a measured result of zero. Without a prior-month result, the dashboard leaves the comparison unavailable.</x:v>
      </x:c>
      <x:c r="E33" s="74"/>
      <x:c r="F33" s="74"/>
      <x:c r="G33" s="74"/>
      <x:c r="H33" s="6"/>
    </x:row>
    <x:row r="34" ht="23" customHeight="1">
      <x:c r="A34" s="6"/>
      <x:c r="B34" s="94"/>
      <x:c r="C34" s="94"/>
      <x:c r="D34" s="74"/>
      <x:c r="E34" s="74"/>
      <x:c r="F34" s="74"/>
      <x:c r="G34" s="74"/>
      <x:c r="H34" s="6"/>
    </x:row>
    <x:row r="35" ht="23" customHeight="1">
      <x:c r="A35" s="6"/>
      <x:c r="B35" s="94" t="str">
        <x:v>Targets</x:v>
      </x:c>
      <x:c r="C35" s="94"/>
      <x:c r="D35" s="74" t="str">
        <x:v>Each KPI has its own target for each month. Higher means at or above target; Lower means at or below. These comparisons also work with a target of zero.</x:v>
      </x:c>
      <x:c r="E35" s="74"/>
      <x:c r="F35" s="74"/>
      <x:c r="G35" s="74"/>
      <x:c r="H35" s="6"/>
    </x:row>
    <x:row r="36" ht="23" customHeight="1">
      <x:c r="A36" s="6"/>
      <x:c r="B36" s="94"/>
      <x:c r="C36" s="94"/>
      <x:c r="D36" s="74"/>
      <x:c r="E36" s="74"/>
      <x:c r="F36" s="74"/>
      <x:c r="G36" s="74"/>
      <x:c r="H36" s="6"/>
    </x:row>
    <x:row r="37" ht="23" customHeight="1">
      <x:c r="A37" s="6"/>
      <x:c r="B37" s="94" t="str">
        <x:v>Dates and currency</x:v>
      </x:c>
      <x:c r="C37" s="94"/>
      <x:c r="D37" s="74" t="str">
        <x:v>Use completed months for comparable results. The currency setting changes labels; it does not convert amounts. Enter money in the same currency throughout.</x:v>
      </x:c>
      <x:c r="E37" s="74"/>
      <x:c r="F37" s="74"/>
      <x:c r="G37" s="74"/>
      <x:c r="H37" s="6"/>
    </x:row>
    <x:row r="38" ht="23" customHeight="1">
      <x:c r="A38" s="6"/>
      <x:c r="B38" s="94"/>
      <x:c r="C38" s="94"/>
      <x:c r="D38" s="74"/>
      <x:c r="E38" s="74"/>
      <x:c r="F38" s="74"/>
      <x:c r="G38" s="74"/>
      <x:c r="H38" s="6"/>
    </x:row>
    <x:row r="39" ht="23" customHeight="1">
      <x:c r="A39" s="6"/>
      <x:c r="B39" s="94" t="str">
        <x:v>What updates</x:v>
      </x:c>
      <x:c r="C39" s="94"/>
      <x:c r="D39" s="74" t="str">
        <x:v>The workbook updates when you edit its input cells. It does not connect to your accounts or fetch new figures. It uses standard formulas and charts, with no macros.</x:v>
      </x:c>
      <x:c r="E39" s="74"/>
      <x:c r="F39" s="74"/>
      <x:c r="G39" s="74"/>
      <x:c r="H39" s="6"/>
    </x:row>
    <x:row r="40" ht="23" customHeight="1">
      <x:c r="A40" s="6"/>
      <x:c r="B40" s="94"/>
      <x:c r="C40" s="94"/>
      <x:c r="D40" s="74"/>
      <x:c r="E40" s="74"/>
      <x:c r="F40" s="74"/>
      <x:c r="G40" s="74"/>
      <x:c r="H40" s="6"/>
    </x:row>
    <x:row r="41" ht="23" customHeight="1">
      <x:c r="A41" s="6"/>
      <x:c r="B41" s="6"/>
      <x:c r="C41" s="6"/>
      <x:c r="D41" s="6"/>
      <x:c r="E41" s="6"/>
      <x:c r="F41" s="6"/>
      <x:c r="G41" s="6"/>
      <x:c r="H41" s="6"/>
    </x:row>
    <x:row r="42" ht="23" customHeight="1">
      <x:c r="A42" s="6"/>
      <x:c r="B42" s="6"/>
      <x:c r="C42" s="6"/>
      <x:c r="D42" s="6"/>
      <x:c r="E42" s="6"/>
      <x:c r="F42" s="6"/>
      <x:c r="G42" s="6"/>
      <x:c r="H42" s="6"/>
    </x:row>
    <x:row r="43" ht="23" customHeight="1">
      <x:c r="A43" s="6"/>
      <x:c r="B43" s="6"/>
      <x:c r="C43" s="6"/>
      <x:c r="D43" s="6"/>
      <x:c r="E43" s="6"/>
      <x:c r="F43" s="6"/>
      <x:c r="G43" s="6"/>
      <x:c r="H43" s="6"/>
    </x:row>
  </x:sheetData>
  <x:mergeCells>
    <x:mergeCell ref="B2:G3"/>
    <x:mergeCell ref="B4:G5"/>
    <x:mergeCell ref="C8:G8"/>
    <x:mergeCell ref="C9:G11"/>
    <x:mergeCell ref="C13:G13"/>
    <x:mergeCell ref="C14:G16"/>
    <x:mergeCell ref="C18:G18"/>
    <x:mergeCell ref="C19:G21"/>
    <x:mergeCell ref="C23:G23"/>
    <x:mergeCell ref="C24:G26"/>
    <x:mergeCell ref="B29:G29"/>
    <x:mergeCell ref="B31:C32"/>
    <x:mergeCell ref="D31:G32"/>
    <x:mergeCell ref="B33:C34"/>
    <x:mergeCell ref="D33:G34"/>
    <x:mergeCell ref="B35:C36"/>
    <x:mergeCell ref="D35:G36"/>
    <x:mergeCell ref="B37:C38"/>
    <x:mergeCell ref="D37:G38"/>
    <x:mergeCell ref="B39:C40"/>
    <x:mergeCell ref="D39:G40"/>
  </x:mergeCells>
  <x:pageMargins left="0.7" right="0.7" top="0.75" bottom="0.75" header="0.3" footer="0.3"/>
  <x:printOptions horizontalCentered="1"/>
  <x:pageMargins left="0.3" right="0.3" top="0.35" bottom="0.35" header="0.15" footer="0.15"/>
  <x:pageSetup paperSize="9" orientation="portrait" fitToWidth="1" fitToHeight="1"/>
</x:worksheet>
</file>